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s.Holzhammer\Desktop\ta2304_HÜ\Krone\"/>
    </mc:Choice>
  </mc:AlternateContent>
  <xr:revisionPtr revIDLastSave="0" documentId="13_ncr:1_{6DDCC1B9-3770-4E95-87C3-8D405F3B2A1F}" xr6:coauthVersionLast="47" xr6:coauthVersionMax="47" xr10:uidLastSave="{00000000-0000-0000-0000-000000000000}"/>
  <workbookProtection workbookAlgorithmName="SHA-512" workbookHashValue="0yqUD09QAwzVNJlmMajFxCCsQVA0OWlibHBJFd7MyPfgZFozXlgw5drdAPBz6VMfjIwpAW9XXlnfqANl29me9A==" workbookSaltValue="wkF7dDSlVqBZLZigI8ckPA==" workbookSpinCount="100000" lockStructure="1"/>
  <bookViews>
    <workbookView xWindow="-120" yWindow="-120" windowWidth="29040" windowHeight="15990" xr2:uid="{24CA6079-B6EE-4A76-82F9-2A493DE5EE6F}"/>
  </bookViews>
  <sheets>
    <sheet name="Kostenberechnung" sheetId="1" r:id="rId1"/>
  </sheets>
  <externalReferences>
    <externalReference r:id="rId2"/>
  </externalReferences>
  <definedNames>
    <definedName name="Leistung_Anbauwickler">[1]Tabelle1!$I$8:$I$13</definedName>
    <definedName name="Leistung_Gez._Wickler">[1]Tabelle1!$F$18:$F$25</definedName>
    <definedName name="Leistung_Presse">[1]Tabelle1!$A$2:$A$11</definedName>
    <definedName name="Solopresse" localSheetId="0">Kostenberechnung!$B$32,Kostenberechnung!$B$32:$B$35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D65" i="1"/>
  <c r="C64" i="1"/>
  <c r="D64" i="1"/>
  <c r="B64" i="1"/>
  <c r="B65" i="1"/>
  <c r="C55" i="1"/>
  <c r="B55" i="1"/>
  <c r="B52" i="1"/>
  <c r="C52" i="1"/>
  <c r="D52" i="1"/>
  <c r="C71" i="1"/>
  <c r="B71" i="1"/>
  <c r="D70" i="1"/>
  <c r="D73" i="1" s="1"/>
  <c r="C70" i="1"/>
  <c r="B70" i="1"/>
  <c r="C63" i="1"/>
  <c r="B63" i="1"/>
  <c r="D62" i="1"/>
  <c r="C62" i="1"/>
  <c r="B62" i="1"/>
  <c r="D58" i="1"/>
  <c r="D59" i="1" s="1"/>
  <c r="C57" i="1"/>
  <c r="B57" i="1"/>
  <c r="C56" i="1"/>
  <c r="B56" i="1"/>
  <c r="C54" i="1"/>
  <c r="B54" i="1"/>
  <c r="D51" i="1"/>
  <c r="C51" i="1"/>
  <c r="B51" i="1"/>
  <c r="C59" i="1" l="1"/>
  <c r="B67" i="1"/>
  <c r="C67" i="1"/>
  <c r="B59" i="1"/>
  <c r="C73" i="1"/>
  <c r="D83" i="1"/>
  <c r="D75" i="1"/>
  <c r="D77" i="1" s="1"/>
  <c r="C75" i="1"/>
  <c r="C79" i="1" s="1"/>
  <c r="C83" i="1"/>
  <c r="D67" i="1"/>
  <c r="B75" i="1"/>
  <c r="B79" i="1" s="1"/>
  <c r="B73" i="1"/>
  <c r="C82" i="1"/>
  <c r="B82" i="1"/>
  <c r="D82" i="1"/>
  <c r="C84" i="1"/>
  <c r="B83" i="1"/>
  <c r="B84" i="1"/>
  <c r="D84" i="1"/>
  <c r="C78" i="1" l="1"/>
  <c r="C92" i="1" s="1"/>
  <c r="C77" i="1"/>
  <c r="C88" i="1" s="1"/>
  <c r="D79" i="1"/>
  <c r="D95" i="1" s="1"/>
  <c r="D78" i="1"/>
  <c r="D91" i="1" s="1"/>
  <c r="B78" i="1"/>
  <c r="B91" i="1" s="1"/>
  <c r="B77" i="1"/>
  <c r="B86" i="1" s="1"/>
  <c r="B96" i="1"/>
  <c r="B95" i="1"/>
  <c r="B94" i="1"/>
  <c r="C94" i="1"/>
  <c r="C96" i="1"/>
  <c r="C95" i="1"/>
  <c r="D88" i="1"/>
  <c r="D87" i="1"/>
  <c r="D86" i="1"/>
  <c r="C90" i="1" l="1"/>
  <c r="C91" i="1"/>
  <c r="C87" i="1"/>
  <c r="C86" i="1"/>
  <c r="D92" i="1"/>
  <c r="D96" i="1"/>
  <c r="D94" i="1"/>
  <c r="D90" i="1"/>
  <c r="B92" i="1"/>
  <c r="B88" i="1"/>
  <c r="B87" i="1"/>
  <c r="B90" i="1"/>
</calcChain>
</file>

<file path=xl/sharedStrings.xml><?xml version="1.0" encoding="utf-8"?>
<sst xmlns="http://schemas.openxmlformats.org/spreadsheetml/2006/main" count="100" uniqueCount="86">
  <si>
    <t>Berechnungsgrundlagen</t>
  </si>
  <si>
    <t>Individuelle Werte</t>
  </si>
  <si>
    <t>Beispiel aus dem Vergleich</t>
  </si>
  <si>
    <t>Maschinenbezeichnung</t>
  </si>
  <si>
    <t>Anschaffungskosten, Listenpreis</t>
  </si>
  <si>
    <t>Solopresse Comprima CV 150 XC Plus</t>
  </si>
  <si>
    <t>Press-Wickelkombi Comprima CV 150 XC Plus</t>
  </si>
  <si>
    <t>Rundballenwickler Easy Wrap 150</t>
  </si>
  <si>
    <t>Rundballenwickler Easy Wrap 165T</t>
  </si>
  <si>
    <t>Variable Kosten</t>
  </si>
  <si>
    <t>Kosten je Ballen</t>
  </si>
  <si>
    <t>Reparaturansatz Solopresse nach KTBL</t>
  </si>
  <si>
    <t>Reparaturansatz Press-Wicklekombi nach KTBL</t>
  </si>
  <si>
    <t>Reparaturansatz angebauter Rundballenwickler nach KTBL</t>
  </si>
  <si>
    <t>Reparaturansatz gezogener Rundballenwickler nach KTBL</t>
  </si>
  <si>
    <t>Unterbringungskosten Solopresse</t>
  </si>
  <si>
    <t>Unterbringungskosten Press-Wickelkombination</t>
  </si>
  <si>
    <t>Unterbringungskosten angebauter Rundballenwickler</t>
  </si>
  <si>
    <t>Unterbringungskosten gezogener Rundballenwickler</t>
  </si>
  <si>
    <t>Rundballennetz</t>
  </si>
  <si>
    <t>Wickelfolie</t>
  </si>
  <si>
    <t>Feste Kosten</t>
  </si>
  <si>
    <t>Zinssatz</t>
  </si>
  <si>
    <t>AfA nach Ballen</t>
  </si>
  <si>
    <t>Individuelle Schlepperkosten (hier nach Maschinenring-Erfahrungssätzen)</t>
  </si>
  <si>
    <t>Kosten je Stunde</t>
  </si>
  <si>
    <t>Schlepper Press-Wickelkombi, 141-160 PS</t>
  </si>
  <si>
    <t>Schlepper Solppresse, 121-140 PS</t>
  </si>
  <si>
    <t>Schlepper Einarmwickler, 81-100 PS</t>
  </si>
  <si>
    <t>Schlepper gezogener Wickler, 61-80 PS</t>
  </si>
  <si>
    <t>Leistungen der einzelnen Maschinen</t>
  </si>
  <si>
    <t>Ballen je Stunde</t>
  </si>
  <si>
    <t xml:space="preserve">Solopresse </t>
  </si>
  <si>
    <t>Press-Wickelkombination</t>
  </si>
  <si>
    <t>Anbauwickler</t>
  </si>
  <si>
    <t xml:space="preserve">Gezogener Wickler </t>
  </si>
  <si>
    <t xml:space="preserve"> </t>
  </si>
  <si>
    <t>Auslastungsstufen</t>
  </si>
  <si>
    <t>Ballen pro Jahr</t>
  </si>
  <si>
    <t>Niedrige Auslastung Silage Ballen je Jahr</t>
  </si>
  <si>
    <t>Mittlere Auslastung Silage Ballen je Jahr</t>
  </si>
  <si>
    <t>Hohe Auslastung Silage Ballen je Jahr</t>
  </si>
  <si>
    <t>Trockenfutteranteile ohne Wicklereinsatz</t>
  </si>
  <si>
    <t>Anteile</t>
  </si>
  <si>
    <t>Gering</t>
  </si>
  <si>
    <t>Mittel</t>
  </si>
  <si>
    <t>Hoch</t>
  </si>
  <si>
    <t>Verfahren</t>
  </si>
  <si>
    <t>Solopresse + Anbauwickler</t>
  </si>
  <si>
    <t>Solopresse + gezogener Wickler</t>
  </si>
  <si>
    <t>Festkosten</t>
  </si>
  <si>
    <t>Presse</t>
  </si>
  <si>
    <t>Kombi</t>
  </si>
  <si>
    <t>Zinsansatz</t>
  </si>
  <si>
    <t>Unterbringung</t>
  </si>
  <si>
    <t>Wickler</t>
  </si>
  <si>
    <t>AfA pro Ballen Presse</t>
  </si>
  <si>
    <t>AfA pro Ballen Wickler</t>
  </si>
  <si>
    <t>AfA pro Ballen Press-Wickelkombi</t>
  </si>
  <si>
    <t>Summe AfA-Kosten pro Ballen</t>
  </si>
  <si>
    <t>Variable Kosten für das Verfahren</t>
  </si>
  <si>
    <t>Reparaturansatz je Ballen Presse/Kombi</t>
  </si>
  <si>
    <t>Reparaturansatz je Ballen Wickler</t>
  </si>
  <si>
    <t>Netzkosten je Ballen</t>
  </si>
  <si>
    <t>Kosten für Wickelfolie (6 Lagen)</t>
  </si>
  <si>
    <t>Summe variable Kosten pro Ballen Silage</t>
  </si>
  <si>
    <t>Schlepperkosten</t>
  </si>
  <si>
    <t>Kosten Schlepper Pressen je Ballen</t>
  </si>
  <si>
    <t>Kosten Schlepper Wickler je Ballen</t>
  </si>
  <si>
    <t>Summe Schlepperkosten pro Ballen Silage</t>
  </si>
  <si>
    <t>Summe variable Kosten und Schlepperkosten je Ballen</t>
  </si>
  <si>
    <t>Gesamtkosten pro Silageallen bei niedriger Auslastung</t>
  </si>
  <si>
    <t>Gesamtkosten pro Silageballen bei mittlerer Auslastung</t>
  </si>
  <si>
    <t>Gesamtkosten pro Silageballen bei hoher Auslastung</t>
  </si>
  <si>
    <t>Gesamtkosten pro Ballen nur Pressen, geringe Auslastung</t>
  </si>
  <si>
    <t>Gesamtkosten pro Ballen nur Pressen, mittlere Auslastung</t>
  </si>
  <si>
    <t>Gesamtkosten pro Ballen nur Pressen, hohe Auslastung</t>
  </si>
  <si>
    <t>Verfahrenskosten geringe Auslastung, geringer Anteil Trockenfutter</t>
  </si>
  <si>
    <t>Verfahrenskosten geringe Auslastung, mittlerer Anteil Trockenfutter</t>
  </si>
  <si>
    <t>Verfahrenskosten geringe Auslastung, hoher Anteil Trockenfutter</t>
  </si>
  <si>
    <t>Verfahrenskosten mittlere Auslastung, geringer Anteil Trockenfutter</t>
  </si>
  <si>
    <t>Verfahrenskosten mittlere Auslastung, mittlerer Anteil Trockenfutter</t>
  </si>
  <si>
    <t>Verfahrenskosten mittlere Auslastung, hoher Anteil Trockenfutter</t>
  </si>
  <si>
    <t>Verfahrenskosten hohe Auslastung, geringer Anteil Trockenfutter</t>
  </si>
  <si>
    <t>Verfahrenskosten hohe Auslastung, mittlerer Anteil Trockenfutter</t>
  </si>
  <si>
    <t>Verfahrenskosten hohe Auslastung, hoher Anteil Trockenfutter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</si>
</sst>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2" fillId="4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16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0" fontId="2" fillId="5" borderId="0" xfId="0" applyNumberFormat="1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s.Huesmann/Desktop/Excel_Dokumente/Auswertung%20Wicklervergleich%20mit%20Kron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ertung_Vergleich"/>
      <sheetName val="Kosten_MR"/>
      <sheetName val="Kostenberechnun_Maschinenbezoge"/>
      <sheetName val="Tabelle1"/>
    </sheetNames>
    <sheetDataSet>
      <sheetData sheetId="0"/>
      <sheetData sheetId="1"/>
      <sheetData sheetId="2"/>
      <sheetData sheetId="3">
        <row r="2">
          <cell r="A2">
            <v>20</v>
          </cell>
        </row>
        <row r="3">
          <cell r="A3">
            <v>25</v>
          </cell>
        </row>
        <row r="4">
          <cell r="A4">
            <v>30</v>
          </cell>
        </row>
        <row r="5">
          <cell r="A5">
            <v>35</v>
          </cell>
        </row>
        <row r="6">
          <cell r="A6">
            <v>40</v>
          </cell>
        </row>
        <row r="7">
          <cell r="A7">
            <v>45</v>
          </cell>
        </row>
        <row r="8">
          <cell r="A8">
            <v>50</v>
          </cell>
          <cell r="I8">
            <v>10</v>
          </cell>
        </row>
        <row r="9">
          <cell r="A9">
            <v>55</v>
          </cell>
          <cell r="I9">
            <v>20</v>
          </cell>
        </row>
        <row r="10">
          <cell r="A10">
            <v>60</v>
          </cell>
          <cell r="I10">
            <v>30</v>
          </cell>
        </row>
        <row r="11">
          <cell r="A11">
            <v>61</v>
          </cell>
          <cell r="I11">
            <v>40</v>
          </cell>
        </row>
        <row r="12">
          <cell r="I12">
            <v>50</v>
          </cell>
        </row>
        <row r="13">
          <cell r="I13">
            <v>59</v>
          </cell>
        </row>
        <row r="18">
          <cell r="F18">
            <v>10</v>
          </cell>
        </row>
        <row r="19">
          <cell r="F19">
            <v>20</v>
          </cell>
        </row>
        <row r="20">
          <cell r="F20">
            <v>30</v>
          </cell>
        </row>
        <row r="21">
          <cell r="F21">
            <v>40</v>
          </cell>
        </row>
        <row r="22">
          <cell r="F22">
            <v>50</v>
          </cell>
        </row>
        <row r="23">
          <cell r="F23">
            <v>60</v>
          </cell>
        </row>
        <row r="24">
          <cell r="F24">
            <v>70</v>
          </cell>
        </row>
        <row r="25">
          <cell r="F25">
            <v>78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5548-DB56-46D3-BC12-42059B0BE24B}">
  <dimension ref="A1:D97"/>
  <sheetViews>
    <sheetView tabSelected="1" zoomScale="85" zoomScaleNormal="85" workbookViewId="0">
      <selection activeCell="B26" sqref="B26"/>
    </sheetView>
  </sheetViews>
  <sheetFormatPr baseColWidth="10" defaultColWidth="11.5703125" defaultRowHeight="15" x14ac:dyDescent="0.25"/>
  <cols>
    <col min="1" max="1" width="69.7109375" style="1" bestFit="1" customWidth="1"/>
    <col min="2" max="2" width="28.28515625" style="1" customWidth="1"/>
    <col min="3" max="3" width="28.28515625" style="1" bestFit="1" customWidth="1"/>
    <col min="4" max="4" width="23.85546875" style="1" bestFit="1" customWidth="1"/>
    <col min="5" max="16384" width="11.5703125" style="1"/>
  </cols>
  <sheetData>
    <row r="1" spans="1:4" x14ac:dyDescent="0.25">
      <c r="A1" s="4" t="s">
        <v>0</v>
      </c>
      <c r="B1" s="2"/>
      <c r="C1" s="2"/>
      <c r="D1" s="2"/>
    </row>
    <row r="2" spans="1:4" x14ac:dyDescent="0.25">
      <c r="A2"/>
      <c r="B2" t="s">
        <v>1</v>
      </c>
      <c r="C2" s="11" t="s">
        <v>2</v>
      </c>
      <c r="D2" s="2"/>
    </row>
    <row r="3" spans="1:4" x14ac:dyDescent="0.25">
      <c r="A3" s="4" t="s">
        <v>3</v>
      </c>
      <c r="B3" s="5" t="s">
        <v>4</v>
      </c>
      <c r="C3" s="13" t="s">
        <v>4</v>
      </c>
      <c r="D3" s="2"/>
    </row>
    <row r="4" spans="1:4" x14ac:dyDescent="0.25">
      <c r="A4" s="1" t="s">
        <v>5</v>
      </c>
      <c r="B4" s="24">
        <v>87950</v>
      </c>
      <c r="C4" s="10">
        <v>87950</v>
      </c>
      <c r="D4" s="2"/>
    </row>
    <row r="5" spans="1:4" x14ac:dyDescent="0.25">
      <c r="A5" s="1" t="s">
        <v>6</v>
      </c>
      <c r="B5" s="24">
        <v>147820</v>
      </c>
      <c r="C5" s="10">
        <v>147820</v>
      </c>
      <c r="D5" s="3"/>
    </row>
    <row r="6" spans="1:4" x14ac:dyDescent="0.25">
      <c r="A6" s="1" t="s">
        <v>7</v>
      </c>
      <c r="B6" s="24">
        <v>31345</v>
      </c>
      <c r="C6" s="10">
        <v>31345</v>
      </c>
      <c r="D6" s="3"/>
    </row>
    <row r="7" spans="1:4" x14ac:dyDescent="0.25">
      <c r="A7" s="1" t="s">
        <v>8</v>
      </c>
      <c r="B7" s="24">
        <v>46240</v>
      </c>
      <c r="C7" s="10">
        <v>46240</v>
      </c>
      <c r="D7" s="3"/>
    </row>
    <row r="8" spans="1:4" x14ac:dyDescent="0.25">
      <c r="A8"/>
      <c r="B8" s="3"/>
      <c r="C8" s="10"/>
      <c r="D8" s="3"/>
    </row>
    <row r="9" spans="1:4" x14ac:dyDescent="0.25">
      <c r="A9" s="4" t="s">
        <v>9</v>
      </c>
      <c r="B9" s="6" t="s">
        <v>10</v>
      </c>
      <c r="C9" s="15" t="s">
        <v>10</v>
      </c>
      <c r="D9" s="3"/>
    </row>
    <row r="10" spans="1:4" x14ac:dyDescent="0.25">
      <c r="A10" t="s">
        <v>11</v>
      </c>
      <c r="B10" s="3">
        <v>0.7</v>
      </c>
      <c r="C10" s="10">
        <v>0.7</v>
      </c>
      <c r="D10" s="3"/>
    </row>
    <row r="11" spans="1:4" x14ac:dyDescent="0.25">
      <c r="A11" t="s">
        <v>12</v>
      </c>
      <c r="B11" s="3">
        <v>0.95</v>
      </c>
      <c r="C11" s="10">
        <v>0.95</v>
      </c>
      <c r="D11" s="3"/>
    </row>
    <row r="12" spans="1:4" x14ac:dyDescent="0.25">
      <c r="A12" t="s">
        <v>13</v>
      </c>
      <c r="B12" s="3">
        <v>0.25</v>
      </c>
      <c r="C12" s="10">
        <v>0.25</v>
      </c>
      <c r="D12" s="3"/>
    </row>
    <row r="13" spans="1:4" x14ac:dyDescent="0.25">
      <c r="A13" t="s">
        <v>14</v>
      </c>
      <c r="B13" s="3">
        <v>0.5</v>
      </c>
      <c r="C13" s="10">
        <v>0.5</v>
      </c>
      <c r="D13" s="3"/>
    </row>
    <row r="14" spans="1:4" x14ac:dyDescent="0.25">
      <c r="A14" t="s">
        <v>15</v>
      </c>
      <c r="B14" s="24">
        <v>212</v>
      </c>
      <c r="C14" s="10">
        <v>212</v>
      </c>
      <c r="D14" s="3"/>
    </row>
    <row r="15" spans="1:4" x14ac:dyDescent="0.25">
      <c r="A15" t="s">
        <v>16</v>
      </c>
      <c r="B15" s="24">
        <v>288</v>
      </c>
      <c r="C15" s="10">
        <v>288</v>
      </c>
      <c r="D15" s="3"/>
    </row>
    <row r="16" spans="1:4" x14ac:dyDescent="0.25">
      <c r="A16" t="s">
        <v>17</v>
      </c>
      <c r="B16" s="24">
        <v>144</v>
      </c>
      <c r="C16" s="10">
        <v>144</v>
      </c>
      <c r="D16" s="3"/>
    </row>
    <row r="17" spans="1:4" x14ac:dyDescent="0.25">
      <c r="A17" t="s">
        <v>18</v>
      </c>
      <c r="B17" s="24">
        <v>173</v>
      </c>
      <c r="C17" s="10">
        <v>173</v>
      </c>
      <c r="D17" s="3"/>
    </row>
    <row r="18" spans="1:4" x14ac:dyDescent="0.25">
      <c r="A18" t="s">
        <v>19</v>
      </c>
      <c r="B18" s="24">
        <v>1.5</v>
      </c>
      <c r="C18" s="10">
        <v>1.5</v>
      </c>
      <c r="D18" s="3"/>
    </row>
    <row r="19" spans="1:4" x14ac:dyDescent="0.25">
      <c r="A19" t="s">
        <v>20</v>
      </c>
      <c r="B19" s="24">
        <v>5</v>
      </c>
      <c r="C19" s="10">
        <v>5</v>
      </c>
      <c r="D19" s="3"/>
    </row>
    <row r="20" spans="1:4" x14ac:dyDescent="0.25">
      <c r="A20"/>
      <c r="B20" s="3"/>
      <c r="C20" s="10"/>
      <c r="D20" s="3"/>
    </row>
    <row r="21" spans="1:4" x14ac:dyDescent="0.25">
      <c r="A21" s="4" t="s">
        <v>21</v>
      </c>
      <c r="B21" s="6" t="s">
        <v>10</v>
      </c>
      <c r="C21" s="15" t="s">
        <v>10</v>
      </c>
      <c r="D21" s="3"/>
    </row>
    <row r="22" spans="1:4" x14ac:dyDescent="0.25">
      <c r="A22" t="s">
        <v>22</v>
      </c>
      <c r="B22" s="17">
        <v>3.5000000000000003E-2</v>
      </c>
      <c r="C22" s="14">
        <v>3.5000000000000003E-2</v>
      </c>
      <c r="D22" s="3"/>
    </row>
    <row r="23" spans="1:4" x14ac:dyDescent="0.25">
      <c r="A23" t="s">
        <v>23</v>
      </c>
      <c r="B23" s="2">
        <v>35000</v>
      </c>
      <c r="C23" s="11">
        <v>35000</v>
      </c>
      <c r="D23" s="3"/>
    </row>
    <row r="24" spans="1:4" x14ac:dyDescent="0.25">
      <c r="A24"/>
      <c r="B24" s="3"/>
      <c r="C24" s="10"/>
      <c r="D24" s="3"/>
    </row>
    <row r="25" spans="1:4" x14ac:dyDescent="0.25">
      <c r="A25" s="4" t="s">
        <v>24</v>
      </c>
      <c r="B25" s="6" t="s">
        <v>25</v>
      </c>
      <c r="C25" s="15" t="s">
        <v>25</v>
      </c>
      <c r="D25" s="3"/>
    </row>
    <row r="26" spans="1:4" x14ac:dyDescent="0.25">
      <c r="A26" t="s">
        <v>26</v>
      </c>
      <c r="B26" s="24">
        <v>70</v>
      </c>
      <c r="C26" s="10">
        <v>70</v>
      </c>
      <c r="D26" s="3"/>
    </row>
    <row r="27" spans="1:4" x14ac:dyDescent="0.25">
      <c r="A27" t="s">
        <v>27</v>
      </c>
      <c r="B27" s="24">
        <v>64</v>
      </c>
      <c r="C27" s="10">
        <v>64</v>
      </c>
      <c r="D27" s="3"/>
    </row>
    <row r="28" spans="1:4" x14ac:dyDescent="0.25">
      <c r="A28" t="s">
        <v>28</v>
      </c>
      <c r="B28" s="24">
        <v>51</v>
      </c>
      <c r="C28" s="10">
        <v>51</v>
      </c>
      <c r="D28" s="3"/>
    </row>
    <row r="29" spans="1:4" x14ac:dyDescent="0.25">
      <c r="A29" t="s">
        <v>29</v>
      </c>
      <c r="B29" s="24">
        <v>44.5</v>
      </c>
      <c r="C29" s="10">
        <v>44.5</v>
      </c>
      <c r="D29" s="3"/>
    </row>
    <row r="30" spans="1:4" x14ac:dyDescent="0.25">
      <c r="A30"/>
      <c r="B30" s="3"/>
      <c r="C30" s="10"/>
      <c r="D30" s="3"/>
    </row>
    <row r="31" spans="1:4" x14ac:dyDescent="0.25">
      <c r="A31" s="4" t="s">
        <v>30</v>
      </c>
      <c r="B31" s="6" t="s">
        <v>31</v>
      </c>
      <c r="C31" s="15" t="s">
        <v>31</v>
      </c>
      <c r="D31" s="3"/>
    </row>
    <row r="32" spans="1:4" x14ac:dyDescent="0.25">
      <c r="A32" t="s">
        <v>32</v>
      </c>
      <c r="B32" s="25">
        <v>61</v>
      </c>
      <c r="C32" s="16">
        <v>61</v>
      </c>
      <c r="D32" s="3"/>
    </row>
    <row r="33" spans="1:4" x14ac:dyDescent="0.25">
      <c r="A33" t="s">
        <v>33</v>
      </c>
      <c r="B33" s="26">
        <v>61</v>
      </c>
      <c r="C33" s="16">
        <v>61</v>
      </c>
      <c r="D33" s="3"/>
    </row>
    <row r="34" spans="1:4" x14ac:dyDescent="0.25">
      <c r="A34" t="s">
        <v>34</v>
      </c>
      <c r="B34" s="26">
        <v>59</v>
      </c>
      <c r="C34" s="16">
        <v>59</v>
      </c>
      <c r="D34" s="3"/>
    </row>
    <row r="35" spans="1:4" x14ac:dyDescent="0.25">
      <c r="A35" t="s">
        <v>35</v>
      </c>
      <c r="B35" s="26">
        <v>78</v>
      </c>
      <c r="C35" s="16">
        <v>78</v>
      </c>
      <c r="D35" s="3"/>
    </row>
    <row r="36" spans="1:4" x14ac:dyDescent="0.25">
      <c r="A36"/>
      <c r="B36" s="3"/>
      <c r="C36" s="10" t="s">
        <v>36</v>
      </c>
      <c r="D36" s="3"/>
    </row>
    <row r="37" spans="1:4" x14ac:dyDescent="0.25">
      <c r="A37" s="4" t="s">
        <v>37</v>
      </c>
      <c r="B37" s="6" t="s">
        <v>38</v>
      </c>
      <c r="C37" s="15" t="s">
        <v>38</v>
      </c>
      <c r="D37" s="3"/>
    </row>
    <row r="38" spans="1:4" x14ac:dyDescent="0.25">
      <c r="A38" t="s">
        <v>39</v>
      </c>
      <c r="B38" s="25">
        <v>1000</v>
      </c>
      <c r="C38" s="11">
        <v>1000</v>
      </c>
      <c r="D38" s="3"/>
    </row>
    <row r="39" spans="1:4" x14ac:dyDescent="0.25">
      <c r="A39" t="s">
        <v>40</v>
      </c>
      <c r="B39" s="25">
        <v>2500</v>
      </c>
      <c r="C39" s="11">
        <v>2500</v>
      </c>
      <c r="D39" s="3"/>
    </row>
    <row r="40" spans="1:4" x14ac:dyDescent="0.25">
      <c r="A40" t="s">
        <v>41</v>
      </c>
      <c r="B40" s="25">
        <v>5000</v>
      </c>
      <c r="C40" s="11">
        <v>5000</v>
      </c>
      <c r="D40" s="3"/>
    </row>
    <row r="41" spans="1:4" x14ac:dyDescent="0.25">
      <c r="A41"/>
      <c r="B41" s="2"/>
      <c r="C41" s="11"/>
      <c r="D41" s="3"/>
    </row>
    <row r="42" spans="1:4" x14ac:dyDescent="0.25">
      <c r="A42" s="4" t="s">
        <v>42</v>
      </c>
      <c r="B42" s="5" t="s">
        <v>43</v>
      </c>
      <c r="C42" s="13" t="s">
        <v>43</v>
      </c>
      <c r="D42" s="3"/>
    </row>
    <row r="43" spans="1:4" x14ac:dyDescent="0.25">
      <c r="A43" s="12" t="s">
        <v>44</v>
      </c>
      <c r="B43" s="27">
        <v>0.1</v>
      </c>
      <c r="C43" s="14">
        <v>0.1</v>
      </c>
      <c r="D43" s="3"/>
    </row>
    <row r="44" spans="1:4" x14ac:dyDescent="0.25">
      <c r="A44" s="12" t="s">
        <v>45</v>
      </c>
      <c r="B44" s="27">
        <v>0.2</v>
      </c>
      <c r="C44" s="14">
        <v>0.2</v>
      </c>
      <c r="D44" s="3"/>
    </row>
    <row r="45" spans="1:4" x14ac:dyDescent="0.25">
      <c r="A45" s="12" t="s">
        <v>46</v>
      </c>
      <c r="B45" s="27">
        <v>0.5</v>
      </c>
      <c r="C45" s="14">
        <v>0.5</v>
      </c>
      <c r="D45" s="3"/>
    </row>
    <row r="46" spans="1:4" x14ac:dyDescent="0.25">
      <c r="A46"/>
      <c r="B46" s="3"/>
      <c r="C46" s="3"/>
      <c r="D46" s="3"/>
    </row>
    <row r="47" spans="1:4" x14ac:dyDescent="0.25">
      <c r="A47"/>
      <c r="B47" s="3"/>
      <c r="C47" s="3"/>
      <c r="D47" s="3"/>
    </row>
    <row r="48" spans="1:4" x14ac:dyDescent="0.25">
      <c r="A48" t="s">
        <v>47</v>
      </c>
      <c r="B48" s="2" t="s">
        <v>48</v>
      </c>
      <c r="C48" t="s">
        <v>49</v>
      </c>
      <c r="D48" t="s">
        <v>33</v>
      </c>
    </row>
    <row r="49" spans="1:4" x14ac:dyDescent="0.25">
      <c r="A49"/>
      <c r="B49" s="3"/>
      <c r="C49" s="3"/>
      <c r="D49" s="3"/>
    </row>
    <row r="50" spans="1:4" x14ac:dyDescent="0.25">
      <c r="A50" s="4" t="s">
        <v>50</v>
      </c>
      <c r="B50" s="5" t="s">
        <v>51</v>
      </c>
      <c r="C50" s="5" t="s">
        <v>51</v>
      </c>
      <c r="D50" s="5" t="s">
        <v>52</v>
      </c>
    </row>
    <row r="51" spans="1:4" x14ac:dyDescent="0.25">
      <c r="A51" t="s">
        <v>53</v>
      </c>
      <c r="B51" s="3">
        <f>+((B4/2)*$B22)</f>
        <v>1539.1250000000002</v>
      </c>
      <c r="C51" s="3">
        <f>+((B4/2)*$B22)</f>
        <v>1539.1250000000002</v>
      </c>
      <c r="D51" s="3">
        <f>+(B5/2)*B22</f>
        <v>2586.8500000000004</v>
      </c>
    </row>
    <row r="52" spans="1:4" x14ac:dyDescent="0.25">
      <c r="A52" t="s">
        <v>54</v>
      </c>
      <c r="B52" s="3">
        <f>B14</f>
        <v>212</v>
      </c>
      <c r="C52" s="3">
        <f>B14</f>
        <v>212</v>
      </c>
      <c r="D52" s="3">
        <f>B15</f>
        <v>288</v>
      </c>
    </row>
    <row r="53" spans="1:4" x14ac:dyDescent="0.25">
      <c r="A53" t="s">
        <v>50</v>
      </c>
      <c r="B53" s="5" t="s">
        <v>55</v>
      </c>
      <c r="C53" s="5" t="s">
        <v>55</v>
      </c>
      <c r="D53" s="2"/>
    </row>
    <row r="54" spans="1:4" x14ac:dyDescent="0.25">
      <c r="A54" t="s">
        <v>53</v>
      </c>
      <c r="B54" s="3">
        <f>+((B6/2)*B22)</f>
        <v>548.53750000000002</v>
      </c>
      <c r="C54" s="3">
        <f>+(B7/2)*B22</f>
        <v>809.2</v>
      </c>
      <c r="D54" s="2"/>
    </row>
    <row r="55" spans="1:4" x14ac:dyDescent="0.25">
      <c r="A55" t="s">
        <v>54</v>
      </c>
      <c r="B55" s="3">
        <f>B16</f>
        <v>144</v>
      </c>
      <c r="C55" s="3">
        <f>B17</f>
        <v>173</v>
      </c>
      <c r="D55" s="2"/>
    </row>
    <row r="56" spans="1:4" x14ac:dyDescent="0.25">
      <c r="A56" t="s">
        <v>56</v>
      </c>
      <c r="B56" s="3">
        <f>+$B4/$B23</f>
        <v>2.5128571428571429</v>
      </c>
      <c r="C56" s="3">
        <f>+$B4/$B23</f>
        <v>2.5128571428571429</v>
      </c>
      <c r="D56" s="3"/>
    </row>
    <row r="57" spans="1:4" x14ac:dyDescent="0.25">
      <c r="A57" t="s">
        <v>57</v>
      </c>
      <c r="B57" s="3">
        <f>+B6/B23</f>
        <v>0.89557142857142857</v>
      </c>
      <c r="C57" s="3">
        <f>+B7/B23</f>
        <v>1.3211428571428572</v>
      </c>
      <c r="D57" s="3"/>
    </row>
    <row r="58" spans="1:4" x14ac:dyDescent="0.25">
      <c r="A58" t="s">
        <v>58</v>
      </c>
      <c r="B58" s="3"/>
      <c r="C58" s="3"/>
      <c r="D58" s="3">
        <f>+B5/B23</f>
        <v>4.2234285714285713</v>
      </c>
    </row>
    <row r="59" spans="1:4" x14ac:dyDescent="0.25">
      <c r="A59" s="4" t="s">
        <v>59</v>
      </c>
      <c r="B59" s="6">
        <f>SUM(B56:B58)</f>
        <v>3.4084285714285714</v>
      </c>
      <c r="C59" s="6">
        <f>SUM(C56:C58)</f>
        <v>3.8340000000000001</v>
      </c>
      <c r="D59" s="6">
        <f>SUM(D58)</f>
        <v>4.2234285714285713</v>
      </c>
    </row>
    <row r="60" spans="1:4" x14ac:dyDescent="0.25">
      <c r="A60"/>
      <c r="B60" s="2"/>
      <c r="C60" s="2"/>
      <c r="D60" s="2"/>
    </row>
    <row r="61" spans="1:4" x14ac:dyDescent="0.25">
      <c r="A61" s="7" t="s">
        <v>60</v>
      </c>
      <c r="B61" s="5"/>
      <c r="C61" s="5"/>
      <c r="D61" s="5"/>
    </row>
    <row r="62" spans="1:4" x14ac:dyDescent="0.25">
      <c r="A62" t="s">
        <v>61</v>
      </c>
      <c r="B62" s="3">
        <f>B10</f>
        <v>0.7</v>
      </c>
      <c r="C62" s="3">
        <f>B10</f>
        <v>0.7</v>
      </c>
      <c r="D62" s="3">
        <f>B11</f>
        <v>0.95</v>
      </c>
    </row>
    <row r="63" spans="1:4" x14ac:dyDescent="0.25">
      <c r="A63" t="s">
        <v>62</v>
      </c>
      <c r="B63" s="3">
        <f>B12</f>
        <v>0.25</v>
      </c>
      <c r="C63" s="3">
        <f>B13</f>
        <v>0.5</v>
      </c>
      <c r="D63" s="3"/>
    </row>
    <row r="64" spans="1:4" x14ac:dyDescent="0.25">
      <c r="A64" t="s">
        <v>63</v>
      </c>
      <c r="B64" s="3">
        <f>$B18</f>
        <v>1.5</v>
      </c>
      <c r="C64" s="3">
        <f t="shared" ref="C64:D64" si="0">$B18</f>
        <v>1.5</v>
      </c>
      <c r="D64" s="3">
        <f t="shared" si="0"/>
        <v>1.5</v>
      </c>
    </row>
    <row r="65" spans="1:4" x14ac:dyDescent="0.25">
      <c r="A65" t="s">
        <v>64</v>
      </c>
      <c r="B65" s="3">
        <f>$B19</f>
        <v>5</v>
      </c>
      <c r="C65" s="3">
        <f t="shared" ref="C65:D65" si="1">$B19</f>
        <v>5</v>
      </c>
      <c r="D65" s="3">
        <f t="shared" si="1"/>
        <v>5</v>
      </c>
    </row>
    <row r="66" spans="1:4" x14ac:dyDescent="0.25">
      <c r="A66"/>
      <c r="B66" s="3"/>
      <c r="C66" s="3"/>
      <c r="D66" s="3"/>
    </row>
    <row r="67" spans="1:4" x14ac:dyDescent="0.25">
      <c r="A67" s="4" t="s">
        <v>65</v>
      </c>
      <c r="B67" s="6">
        <f>SUM(B62:B66)</f>
        <v>7.45</v>
      </c>
      <c r="C67" s="6">
        <f>SUM(C62:C66)</f>
        <v>7.7</v>
      </c>
      <c r="D67" s="6">
        <f>SUM(D62:D66)</f>
        <v>7.45</v>
      </c>
    </row>
    <row r="68" spans="1:4" x14ac:dyDescent="0.25">
      <c r="A68"/>
      <c r="B68" s="2"/>
      <c r="C68" s="2"/>
      <c r="D68" s="2"/>
    </row>
    <row r="69" spans="1:4" x14ac:dyDescent="0.25">
      <c r="A69" s="4" t="s">
        <v>66</v>
      </c>
      <c r="B69" s="5"/>
      <c r="C69" s="5"/>
      <c r="D69" s="5"/>
    </row>
    <row r="70" spans="1:4" x14ac:dyDescent="0.25">
      <c r="A70" t="s">
        <v>67</v>
      </c>
      <c r="B70" s="3">
        <f>+B27/B32</f>
        <v>1.0491803278688525</v>
      </c>
      <c r="C70" s="3">
        <f>+B27/B32</f>
        <v>1.0491803278688525</v>
      </c>
      <c r="D70" s="3">
        <f>+B26/B33</f>
        <v>1.1475409836065573</v>
      </c>
    </row>
    <row r="71" spans="1:4" x14ac:dyDescent="0.25">
      <c r="A71" t="s">
        <v>68</v>
      </c>
      <c r="B71" s="3">
        <f>+B28/B34</f>
        <v>0.86440677966101698</v>
      </c>
      <c r="C71" s="3">
        <f>+B29/B35</f>
        <v>0.57051282051282048</v>
      </c>
      <c r="D71" s="3"/>
    </row>
    <row r="72" spans="1:4" x14ac:dyDescent="0.25">
      <c r="A72"/>
      <c r="B72" s="3"/>
      <c r="C72" s="3"/>
      <c r="D72" s="3"/>
    </row>
    <row r="73" spans="1:4" x14ac:dyDescent="0.25">
      <c r="A73" s="4" t="s">
        <v>69</v>
      </c>
      <c r="B73" s="6">
        <f>SUM(B70:B72)</f>
        <v>1.9135871075298696</v>
      </c>
      <c r="C73" s="6">
        <f>SUM(C70:C72)</f>
        <v>1.619693148381673</v>
      </c>
      <c r="D73" s="6">
        <f>SUM(D70:D72)</f>
        <v>1.1475409836065573</v>
      </c>
    </row>
    <row r="74" spans="1:4" x14ac:dyDescent="0.25">
      <c r="A74"/>
      <c r="B74" s="2"/>
      <c r="C74" s="2"/>
      <c r="D74" s="2"/>
    </row>
    <row r="75" spans="1:4" x14ac:dyDescent="0.25">
      <c r="A75" s="4" t="s">
        <v>70</v>
      </c>
      <c r="B75" s="6">
        <f>+B62+B64+B65+B70+B71+B63</f>
        <v>9.3635871075298702</v>
      </c>
      <c r="C75" s="6">
        <f>+C62+C64+C65+C70+C71+C63</f>
        <v>9.3196931483816741</v>
      </c>
      <c r="D75" s="6">
        <f t="shared" ref="D75" si="2">+D62+D64+D65+D70+D71+D63</f>
        <v>8.5975409836065566</v>
      </c>
    </row>
    <row r="76" spans="1:4" x14ac:dyDescent="0.25">
      <c r="A76" s="8"/>
      <c r="B76"/>
      <c r="C76"/>
      <c r="D76"/>
    </row>
    <row r="77" spans="1:4" x14ac:dyDescent="0.25">
      <c r="A77" s="22" t="s">
        <v>71</v>
      </c>
      <c r="B77" s="23">
        <f t="shared" ref="B77:C79" si="3">+((B$56+B$57)+((B$51+B$52)/$B38)+((B$54+B$55)/$B38))+B$75</f>
        <v>15.215678178958441</v>
      </c>
      <c r="C77" s="23">
        <f t="shared" si="3"/>
        <v>15.887018148381674</v>
      </c>
      <c r="D77" s="23">
        <f>+($D58+((D$51+D$52)/$B38))+D$75</f>
        <v>15.695819555035129</v>
      </c>
    </row>
    <row r="78" spans="1:4" x14ac:dyDescent="0.25">
      <c r="A78" s="22" t="s">
        <v>72</v>
      </c>
      <c r="B78" s="23">
        <f t="shared" si="3"/>
        <v>13.749480678958442</v>
      </c>
      <c r="C78" s="23">
        <f t="shared" si="3"/>
        <v>14.247023148381675</v>
      </c>
      <c r="D78" s="23">
        <f>+(D$59+((D$51+D$52)/$B39))+D$75</f>
        <v>13.970909555035128</v>
      </c>
    </row>
    <row r="79" spans="1:4" x14ac:dyDescent="0.25">
      <c r="A79" s="22" t="s">
        <v>73</v>
      </c>
      <c r="B79" s="23">
        <f t="shared" si="3"/>
        <v>13.26074817895844</v>
      </c>
      <c r="C79" s="23">
        <f t="shared" si="3"/>
        <v>13.700358148381675</v>
      </c>
      <c r="D79" s="23">
        <f>+(D$59+((D$51+D$52)/$B40))+D$75</f>
        <v>13.395939555035127</v>
      </c>
    </row>
    <row r="80" spans="1:4" x14ac:dyDescent="0.25">
      <c r="A80" s="2"/>
      <c r="B80"/>
      <c r="C80"/>
      <c r="D80"/>
    </row>
    <row r="81" spans="1:4" x14ac:dyDescent="0.25">
      <c r="A81" s="2"/>
      <c r="B81"/>
      <c r="C81"/>
      <c r="D81"/>
    </row>
    <row r="82" spans="1:4" x14ac:dyDescent="0.25">
      <c r="A82" s="9" t="s">
        <v>74</v>
      </c>
      <c r="B82" s="10">
        <f t="shared" ref="B82:C84" si="4">+B$56+B$62+B$64+B$70+((B$51+B$52)/$B38)+((B$54+B$55)/$B38)</f>
        <v>8.2056999707259948</v>
      </c>
      <c r="C82" s="10">
        <f t="shared" si="4"/>
        <v>8.4953624707259952</v>
      </c>
      <c r="D82" s="10">
        <f>+D$58+D$62+D$64+D$70+((D$51+D$52)/$B38)</f>
        <v>10.695819555035129</v>
      </c>
    </row>
    <row r="83" spans="1:4" x14ac:dyDescent="0.25">
      <c r="A83" s="9" t="s">
        <v>75</v>
      </c>
      <c r="B83" s="10">
        <f t="shared" si="4"/>
        <v>6.739502470725995</v>
      </c>
      <c r="C83" s="10">
        <f t="shared" si="4"/>
        <v>6.8553674707259953</v>
      </c>
      <c r="D83" s="10">
        <f>+D$58+D$62+D$64+D$70+((D$51+D$52)/$B39)</f>
        <v>8.9709095550351297</v>
      </c>
    </row>
    <row r="84" spans="1:4" x14ac:dyDescent="0.25">
      <c r="A84" s="9" t="s">
        <v>76</v>
      </c>
      <c r="B84" s="10">
        <f t="shared" si="4"/>
        <v>6.2507699707259956</v>
      </c>
      <c r="C84" s="10">
        <f t="shared" si="4"/>
        <v>6.3087024707259953</v>
      </c>
      <c r="D84" s="10">
        <f>+D$58+D$62+D$64+D$70+((D$51+D$52)/$B40)</f>
        <v>8.3959395550351292</v>
      </c>
    </row>
    <row r="85" spans="1:4" x14ac:dyDescent="0.25">
      <c r="A85" s="2"/>
      <c r="B85"/>
      <c r="C85"/>
      <c r="D85"/>
    </row>
    <row r="86" spans="1:4" x14ac:dyDescent="0.25">
      <c r="A86" s="18" t="s">
        <v>77</v>
      </c>
      <c r="B86" s="19">
        <f>+((1-$B43)*B$77)+$B43*B$82</f>
        <v>14.514680358135196</v>
      </c>
      <c r="C86" s="19">
        <f>+((1-$B43)*C77)+$B43*C82</f>
        <v>15.147852580616107</v>
      </c>
      <c r="D86" s="19">
        <f>+((1-$B43)*D77)+$B43*D82</f>
        <v>15.195819555035129</v>
      </c>
    </row>
    <row r="87" spans="1:4" x14ac:dyDescent="0.25">
      <c r="A87" s="18" t="s">
        <v>78</v>
      </c>
      <c r="B87" s="19">
        <f>+((1-$B44)*B$77)+$B44*B$82</f>
        <v>13.813682537311953</v>
      </c>
      <c r="C87" s="19">
        <f>+((1-$B44)*C$77)+$B44*C$82</f>
        <v>14.408687012850539</v>
      </c>
      <c r="D87" s="19">
        <f>+((1-$B44)*D$77)+$B44*D$82</f>
        <v>14.695819555035131</v>
      </c>
    </row>
    <row r="88" spans="1:4" x14ac:dyDescent="0.25">
      <c r="A88" s="18" t="s">
        <v>79</v>
      </c>
      <c r="B88" s="19">
        <f>+((1-$B45)*B$77)+$B45*B$82</f>
        <v>11.710689074842218</v>
      </c>
      <c r="C88" s="19">
        <f>+((1-$B45)*C$77)+$B45*C$82</f>
        <v>12.191190309553836</v>
      </c>
      <c r="D88" s="19">
        <f>+((1-$B45)*D$77)+$B45*D$82</f>
        <v>13.195819555035129</v>
      </c>
    </row>
    <row r="89" spans="1:4" x14ac:dyDescent="0.25">
      <c r="A89" s="20"/>
      <c r="B89" s="21"/>
      <c r="C89" s="21"/>
      <c r="D89" s="21"/>
    </row>
    <row r="90" spans="1:4" x14ac:dyDescent="0.25">
      <c r="A90" s="18" t="s">
        <v>80</v>
      </c>
      <c r="B90" s="19">
        <f t="shared" ref="B90:D92" si="5">+((1-$B43)*B$78)+$B43*B$83</f>
        <v>13.048482858135198</v>
      </c>
      <c r="C90" s="19">
        <f t="shared" si="5"/>
        <v>13.507857580616108</v>
      </c>
      <c r="D90" s="19">
        <f t="shared" si="5"/>
        <v>13.470909555035128</v>
      </c>
    </row>
    <row r="91" spans="1:4" x14ac:dyDescent="0.25">
      <c r="A91" s="18" t="s">
        <v>81</v>
      </c>
      <c r="B91" s="19">
        <f t="shared" si="5"/>
        <v>12.347485037311953</v>
      </c>
      <c r="C91" s="19">
        <f t="shared" si="5"/>
        <v>12.76869201285054</v>
      </c>
      <c r="D91" s="19">
        <f t="shared" si="5"/>
        <v>12.97090955503513</v>
      </c>
    </row>
    <row r="92" spans="1:4" x14ac:dyDescent="0.25">
      <c r="A92" s="18" t="s">
        <v>82</v>
      </c>
      <c r="B92" s="19">
        <f t="shared" si="5"/>
        <v>10.244491574842218</v>
      </c>
      <c r="C92" s="19">
        <f t="shared" si="5"/>
        <v>10.551195309553835</v>
      </c>
      <c r="D92" s="19">
        <f t="shared" si="5"/>
        <v>11.470909555035128</v>
      </c>
    </row>
    <row r="93" spans="1:4" x14ac:dyDescent="0.25">
      <c r="A93" s="20"/>
      <c r="B93" s="21"/>
      <c r="C93" s="21"/>
      <c r="D93" s="21"/>
    </row>
    <row r="94" spans="1:4" x14ac:dyDescent="0.25">
      <c r="A94" s="18" t="s">
        <v>83</v>
      </c>
      <c r="B94" s="19">
        <f t="shared" ref="B94:D96" si="6">+((1-$B43)*B$79)+$B43*B$84</f>
        <v>12.559750358135197</v>
      </c>
      <c r="C94" s="19">
        <f t="shared" si="6"/>
        <v>12.961192580616107</v>
      </c>
      <c r="D94" s="19">
        <f t="shared" si="6"/>
        <v>12.895939555035129</v>
      </c>
    </row>
    <row r="95" spans="1:4" x14ac:dyDescent="0.25">
      <c r="A95" s="18" t="s">
        <v>84</v>
      </c>
      <c r="B95" s="19">
        <f t="shared" si="6"/>
        <v>11.858752537311952</v>
      </c>
      <c r="C95" s="19">
        <f t="shared" si="6"/>
        <v>12.222027012850539</v>
      </c>
      <c r="D95" s="19">
        <f t="shared" si="6"/>
        <v>12.395939555035127</v>
      </c>
    </row>
    <row r="96" spans="1:4" x14ac:dyDescent="0.25">
      <c r="A96" s="18" t="s">
        <v>85</v>
      </c>
      <c r="B96" s="19">
        <f t="shared" si="6"/>
        <v>9.7557590748422172</v>
      </c>
      <c r="C96" s="19">
        <f t="shared" si="6"/>
        <v>10.004530309553836</v>
      </c>
      <c r="D96" s="19">
        <f t="shared" si="6"/>
        <v>10.895939555035127</v>
      </c>
    </row>
    <row r="97" spans="1:4" x14ac:dyDescent="0.25">
      <c r="A97"/>
      <c r="B97"/>
      <c r="C97"/>
      <c r="D97"/>
    </row>
  </sheetData>
  <sheetProtection algorithmName="SHA-512" hashValue="CbxD+oEEB+yJp/FX9odARqkScZPQEFJCGF1cwTlANKVSPfuREqxiPUDgdrodGPXljaDD1NztYBgyuLxz7PlwLg==" saltValue="xCwagb9l57ZdTrgmlLeLiQ==" spinCount="100000" sheet="1" objects="1" scenarios="1" selectLockedCells="1"/>
  <dataValidations count="3">
    <dataValidation type="list" allowBlank="1" showInputMessage="1" showErrorMessage="1" sqref="C35" xr:uid="{1750DB5D-8DB8-42DF-ABF0-D1C213DEB508}">
      <formula1>Leistung_Gez._Wickler</formula1>
    </dataValidation>
    <dataValidation type="list" allowBlank="1" showInputMessage="1" showErrorMessage="1" sqref="C34" xr:uid="{E5812A3C-53D5-4E12-9CBB-A3FFBC9075FB}">
      <formula1>Leistung_Anbauwickler</formula1>
    </dataValidation>
    <dataValidation type="list" allowBlank="1" showInputMessage="1" showErrorMessage="1" sqref="C32:C33" xr:uid="{DF74AD05-5527-4767-A714-80C3DACCAF0C}">
      <formula1>Leistung_Presse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D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Kostenberechnung</vt:lpstr>
      <vt:lpstr>Kostenberechnung!Solopresse</vt:lpstr>
    </vt:vector>
  </TitlesOfParts>
  <Manager/>
  <Company>Landwirtschaftsverlag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Huesmann, Andreas</dc:creator>
  <cp:keywords/>
  <dc:description/>
  <cp:lastModifiedBy>Holzhammer, Andreas</cp:lastModifiedBy>
  <cp:revision/>
  <dcterms:created xsi:type="dcterms:W3CDTF">2023-03-14T12:12:26Z</dcterms:created>
  <dcterms:modified xsi:type="dcterms:W3CDTF">2023-03-17T12:12:30Z</dcterms:modified>
  <cp:category/>
  <cp:contentStatus/>
</cp:coreProperties>
</file>