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720" yWindow="1230" windowWidth="20520" windowHeight="8850"/>
  </bookViews>
  <sheets>
    <sheet name="Sortenvergleich" sheetId="1" r:id="rId1"/>
    <sheet name="BSL" sheetId="10" state="hidden" r:id="rId2"/>
    <sheet name="Auswahl" sheetId="4" state="hidden" r:id="rId3"/>
    <sheet name="Bedarf berechnen" sheetId="9" state="hidden" r:id="rId4"/>
  </sheets>
  <definedNames>
    <definedName name="_5._Hauptfrucht">#REF!</definedName>
    <definedName name="Aussaattermin">Auswahl!#REF!</definedName>
    <definedName name="Bodenbearbeitung">Auswahl!#REF!</definedName>
    <definedName name="_xlnm.Print_Area" localSheetId="2">Auswahl!#REF!</definedName>
    <definedName name="_xlnm.Print_Area" localSheetId="3">'Bedarf berechnen'!$B$2:$H$35</definedName>
    <definedName name="_xlnm.Print_Area" localSheetId="0">Sortenvergleich!$B$2:$H$19</definedName>
    <definedName name="Hauptfrucht">Auswahl!$B$2:$B$6</definedName>
    <definedName name="Saatbett">Auswahl!#REF!</definedName>
    <definedName name="Sortenauswahl">Auswahl!#REF!:INDEX(Auswahl!#REF!,MATCH(COUNTA(Auswahl!#REF!),0),1)</definedName>
    <definedName name="Standort">Auswahl!#REF!</definedName>
  </definedNames>
  <calcPr calcId="145621"/>
</workbook>
</file>

<file path=xl/calcChain.xml><?xml version="1.0" encoding="utf-8"?>
<calcChain xmlns="http://schemas.openxmlformats.org/spreadsheetml/2006/main">
  <c r="B23" i="4" l="1"/>
  <c r="B22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24" i="4" l="1"/>
  <c r="AD141" i="10"/>
  <c r="AD132" i="10"/>
  <c r="AD120" i="10"/>
  <c r="AD107" i="10"/>
  <c r="AD103" i="10"/>
  <c r="AD91" i="10"/>
  <c r="AD90" i="10"/>
  <c r="AD88" i="10"/>
  <c r="AD80" i="10"/>
  <c r="AD77" i="10"/>
  <c r="AD72" i="10"/>
  <c r="AD62" i="10"/>
  <c r="AD57" i="10"/>
  <c r="AD51" i="10"/>
  <c r="AD38" i="10"/>
  <c r="AD28" i="10"/>
  <c r="AD20" i="10"/>
  <c r="AD13" i="10"/>
  <c r="AD4" i="10"/>
  <c r="AD5" i="10"/>
  <c r="AD6" i="10"/>
  <c r="AD7" i="10"/>
  <c r="AD8" i="10"/>
  <c r="AD9" i="10"/>
  <c r="AD10" i="10"/>
  <c r="AD11" i="10"/>
  <c r="AD12" i="10"/>
  <c r="AD14" i="10"/>
  <c r="AD15" i="10"/>
  <c r="AD16" i="10"/>
  <c r="AD17" i="10"/>
  <c r="AD18" i="10"/>
  <c r="AD19" i="10"/>
  <c r="AD21" i="10"/>
  <c r="AD22" i="10"/>
  <c r="AD23" i="10"/>
  <c r="AD24" i="10"/>
  <c r="AD25" i="10"/>
  <c r="AD26" i="10"/>
  <c r="AD27" i="10"/>
  <c r="AD29" i="10"/>
  <c r="AD30" i="10"/>
  <c r="AD31" i="10"/>
  <c r="AD32" i="10"/>
  <c r="AD33" i="10"/>
  <c r="AD34" i="10"/>
  <c r="AD35" i="10"/>
  <c r="AD36" i="10"/>
  <c r="AD37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2" i="10"/>
  <c r="AD53" i="10"/>
  <c r="AD54" i="10"/>
  <c r="AD55" i="10"/>
  <c r="AD56" i="10"/>
  <c r="AD58" i="10"/>
  <c r="AD59" i="10"/>
  <c r="AD60" i="10"/>
  <c r="AD61" i="10"/>
  <c r="AD63" i="10"/>
  <c r="AD64" i="10"/>
  <c r="AD65" i="10"/>
  <c r="AD66" i="10"/>
  <c r="AD67" i="10"/>
  <c r="AD68" i="10"/>
  <c r="AD69" i="10"/>
  <c r="AD70" i="10"/>
  <c r="AD71" i="10"/>
  <c r="AD73" i="10"/>
  <c r="AD74" i="10"/>
  <c r="AD75" i="10"/>
  <c r="AD76" i="10"/>
  <c r="AD78" i="10"/>
  <c r="AD79" i="10"/>
  <c r="AD81" i="10"/>
  <c r="AD82" i="10"/>
  <c r="AD83" i="10"/>
  <c r="AD84" i="10"/>
  <c r="AD85" i="10"/>
  <c r="AD86" i="10"/>
  <c r="AD87" i="10"/>
  <c r="AD89" i="10"/>
  <c r="AD92" i="10"/>
  <c r="AD93" i="10"/>
  <c r="AD94" i="10"/>
  <c r="AD95" i="10"/>
  <c r="AD96" i="10"/>
  <c r="AD97" i="10"/>
  <c r="AD98" i="10"/>
  <c r="AD99" i="10"/>
  <c r="AD100" i="10"/>
  <c r="AD101" i="10"/>
  <c r="AD102" i="10"/>
  <c r="AD104" i="10"/>
  <c r="AD105" i="10"/>
  <c r="AD106" i="10"/>
  <c r="AD108" i="10"/>
  <c r="AD109" i="10"/>
  <c r="AD110" i="10"/>
  <c r="AD111" i="10"/>
  <c r="AD112" i="10"/>
  <c r="AD113" i="10"/>
  <c r="AD114" i="10"/>
  <c r="AD115" i="10"/>
  <c r="AD116" i="10"/>
  <c r="AD117" i="10"/>
  <c r="AD118" i="10"/>
  <c r="AD119" i="10"/>
  <c r="AD121" i="10"/>
  <c r="AD122" i="10"/>
  <c r="AD123" i="10"/>
  <c r="AD124" i="10"/>
  <c r="AD125" i="10"/>
  <c r="AD126" i="10"/>
  <c r="AD127" i="10"/>
  <c r="AD128" i="10"/>
  <c r="AD129" i="10"/>
  <c r="AD130" i="10"/>
  <c r="AD131" i="10"/>
  <c r="AD133" i="10"/>
  <c r="AD134" i="10"/>
  <c r="AD135" i="10"/>
  <c r="AD136" i="10"/>
  <c r="AD137" i="10"/>
  <c r="AD138" i="10"/>
  <c r="AD139" i="10"/>
  <c r="AD140" i="10"/>
  <c r="AD142" i="10"/>
  <c r="AD143" i="10"/>
  <c r="AD144" i="10"/>
  <c r="AD3" i="10"/>
  <c r="D34" i="4" l="1"/>
  <c r="C22" i="4"/>
  <c r="D24" i="4"/>
  <c r="D22" i="4"/>
  <c r="D21" i="4"/>
  <c r="D33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AD175" i="10" l="1"/>
  <c r="AD161" i="10"/>
  <c r="AD156" i="10" l="1"/>
  <c r="AD206" i="10" l="1"/>
  <c r="AD186" i="10"/>
  <c r="AD166" i="10"/>
  <c r="AD167" i="10"/>
  <c r="AD168" i="10"/>
  <c r="AD169" i="10"/>
  <c r="AD170" i="10"/>
  <c r="AD171" i="10"/>
  <c r="AD172" i="10"/>
  <c r="AD173" i="10"/>
  <c r="AD174" i="10"/>
  <c r="AD176" i="10"/>
  <c r="AD177" i="10"/>
  <c r="AD178" i="10"/>
  <c r="AD179" i="10"/>
  <c r="AD180" i="10"/>
  <c r="AD181" i="10"/>
  <c r="AD182" i="10"/>
  <c r="AD183" i="10"/>
  <c r="AD184" i="10"/>
  <c r="AD185" i="10"/>
  <c r="AD187" i="10"/>
  <c r="AD188" i="10"/>
  <c r="AD189" i="10"/>
  <c r="AD190" i="10"/>
  <c r="AD191" i="10"/>
  <c r="AD192" i="10"/>
  <c r="AD193" i="10"/>
  <c r="AD194" i="10"/>
  <c r="AD195" i="10"/>
  <c r="AD196" i="10"/>
  <c r="AD197" i="10"/>
  <c r="AD198" i="10"/>
  <c r="AD199" i="10"/>
  <c r="AD200" i="10"/>
  <c r="AD201" i="10"/>
  <c r="AD202" i="10"/>
  <c r="AD203" i="10"/>
  <c r="AD204" i="10"/>
  <c r="AD205" i="10"/>
  <c r="AD207" i="10"/>
  <c r="AD208" i="10"/>
  <c r="AD209" i="10"/>
  <c r="AD210" i="10"/>
  <c r="AD211" i="10"/>
  <c r="AD212" i="10"/>
  <c r="AD213" i="10"/>
  <c r="AD214" i="10"/>
  <c r="AD215" i="10"/>
  <c r="AD216" i="10"/>
  <c r="AD217" i="10"/>
  <c r="AD218" i="10"/>
  <c r="AD219" i="10"/>
  <c r="AD220" i="10"/>
  <c r="AD221" i="10"/>
  <c r="AD222" i="10"/>
  <c r="AD223" i="10"/>
  <c r="AD224" i="10"/>
  <c r="AD225" i="10"/>
  <c r="AD226" i="10"/>
  <c r="AD227" i="10"/>
  <c r="AD165" i="10"/>
  <c r="AD149" i="10"/>
  <c r="AD150" i="10"/>
  <c r="AD151" i="10"/>
  <c r="AD152" i="10"/>
  <c r="AD153" i="10"/>
  <c r="AD154" i="10"/>
  <c r="AD155" i="10"/>
  <c r="AD157" i="10"/>
  <c r="AD158" i="10"/>
  <c r="AD159" i="10"/>
  <c r="AD160" i="10"/>
  <c r="AD162" i="10"/>
  <c r="AD163" i="10"/>
  <c r="AD164" i="10"/>
  <c r="AD148" i="10"/>
  <c r="K4" i="9" l="1"/>
  <c r="F24" i="4" l="1"/>
  <c r="F23" i="4"/>
  <c r="F22" i="4"/>
  <c r="F21" i="4"/>
  <c r="F20" i="4"/>
  <c r="E24" i="4"/>
  <c r="E23" i="4"/>
  <c r="E22" i="4"/>
  <c r="E21" i="4"/>
  <c r="E20" i="4"/>
  <c r="C24" i="4"/>
  <c r="C23" i="4"/>
  <c r="C21" i="4"/>
  <c r="C20" i="4"/>
  <c r="D23" i="4"/>
  <c r="D20" i="4"/>
  <c r="G22" i="4"/>
  <c r="G21" i="4"/>
  <c r="G23" i="4"/>
  <c r="G2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30" i="4"/>
  <c r="D32" i="4"/>
  <c r="D31" i="4"/>
  <c r="C30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9" i="4" l="1"/>
  <c r="F33" i="9" l="1"/>
  <c r="F32" i="9"/>
  <c r="B180" i="4" l="1"/>
  <c r="B8" i="1" s="1"/>
  <c r="B24" i="9" s="1"/>
  <c r="B181" i="4"/>
  <c r="B9" i="1" s="1"/>
  <c r="B25" i="9" s="1"/>
  <c r="B182" i="4"/>
  <c r="B10" i="1" s="1"/>
  <c r="B26" i="9" s="1"/>
  <c r="B183" i="4"/>
  <c r="B11" i="1" s="1"/>
  <c r="B27" i="9" s="1"/>
  <c r="B184" i="4"/>
  <c r="B12" i="1" s="1"/>
  <c r="B28" i="9" s="1"/>
  <c r="B185" i="4"/>
  <c r="B13" i="1" s="1"/>
  <c r="B29" i="9" s="1"/>
  <c r="B186" i="4"/>
  <c r="B14" i="1" s="1"/>
  <c r="B30" i="9" s="1"/>
  <c r="B187" i="4"/>
  <c r="B15" i="1" s="1"/>
  <c r="B31" i="9" s="1"/>
  <c r="B188" i="4"/>
  <c r="B16" i="1" s="1"/>
  <c r="B32" i="9" s="1"/>
  <c r="B189" i="4"/>
  <c r="B17" i="1" s="1"/>
  <c r="B33" i="9" s="1"/>
  <c r="B190" i="4"/>
  <c r="B18" i="1" s="1"/>
  <c r="B34" i="9" s="1"/>
  <c r="B191" i="4"/>
  <c r="B19" i="1" s="1"/>
  <c r="B35" i="9" s="1"/>
  <c r="B192" i="4"/>
  <c r="F7" i="1" s="1"/>
  <c r="B193" i="4"/>
  <c r="F8" i="1" s="1"/>
  <c r="B194" i="4"/>
  <c r="F9" i="1" s="1"/>
  <c r="B195" i="4"/>
  <c r="F10" i="1" s="1"/>
  <c r="B196" i="4"/>
  <c r="F11" i="1" s="1"/>
  <c r="B197" i="4"/>
  <c r="F12" i="1" s="1"/>
  <c r="B198" i="4"/>
  <c r="F13" i="1" s="1"/>
  <c r="B199" i="4"/>
  <c r="F14" i="1" s="1"/>
  <c r="B200" i="4"/>
  <c r="F15" i="1" s="1"/>
  <c r="B201" i="4"/>
  <c r="B7" i="1"/>
  <c r="B23" i="9" s="1"/>
  <c r="B178" i="4"/>
  <c r="B19" i="4"/>
  <c r="G30" i="4"/>
  <c r="D30" i="4"/>
  <c r="B30" i="4" l="1"/>
  <c r="B63" i="4"/>
  <c r="B61" i="4"/>
  <c r="B59" i="4"/>
  <c r="B57" i="4"/>
  <c r="B55" i="4"/>
  <c r="B53" i="4"/>
  <c r="B51" i="4"/>
  <c r="B49" i="4"/>
  <c r="B47" i="4"/>
  <c r="B45" i="4"/>
  <c r="B43" i="4"/>
  <c r="B41" i="4"/>
  <c r="B39" i="4"/>
  <c r="B37" i="4"/>
  <c r="B35" i="4"/>
  <c r="B33" i="4"/>
  <c r="B31" i="4"/>
  <c r="B21" i="4"/>
  <c r="B62" i="4"/>
  <c r="B60" i="4"/>
  <c r="B58" i="4"/>
  <c r="B56" i="4"/>
  <c r="B54" i="4"/>
  <c r="B52" i="4"/>
  <c r="B50" i="4"/>
  <c r="B48" i="4"/>
  <c r="B46" i="4"/>
  <c r="B44" i="4"/>
  <c r="B42" i="4"/>
  <c r="B40" i="4"/>
  <c r="B38" i="4"/>
  <c r="B36" i="4"/>
  <c r="B34" i="4"/>
  <c r="B32" i="4"/>
  <c r="B24" i="4"/>
  <c r="F31" i="9"/>
  <c r="F29" i="9"/>
  <c r="F27" i="9"/>
  <c r="F25" i="9"/>
  <c r="F30" i="9"/>
  <c r="F28" i="9"/>
  <c r="F26" i="9"/>
  <c r="F24" i="9"/>
  <c r="F23" i="9"/>
  <c r="C16" i="9"/>
  <c r="E15" i="9" s="1"/>
  <c r="A28" i="4" l="1"/>
  <c r="A29" i="4" s="1"/>
  <c r="K5" i="9"/>
  <c r="H5" i="1" l="1"/>
  <c r="B28" i="4"/>
  <c r="B14" i="4" s="1"/>
  <c r="H1" i="4"/>
  <c r="G4" i="9" s="1"/>
  <c r="H16" i="1"/>
  <c r="H15" i="1"/>
  <c r="H13" i="1"/>
  <c r="H11" i="1"/>
  <c r="H9" i="1"/>
  <c r="H7" i="1"/>
  <c r="H14" i="1"/>
  <c r="H12" i="1"/>
  <c r="H10" i="1"/>
  <c r="H8" i="1"/>
  <c r="D13" i="1"/>
  <c r="D18" i="1"/>
  <c r="D11" i="1"/>
  <c r="D15" i="1"/>
  <c r="D12" i="1"/>
  <c r="D7" i="1"/>
  <c r="D17" i="1"/>
  <c r="D14" i="1"/>
  <c r="D8" i="1"/>
  <c r="D19" i="1"/>
  <c r="D10" i="1"/>
  <c r="D16" i="1"/>
  <c r="O243" i="10"/>
  <c r="O235" i="10"/>
  <c r="H122" i="10"/>
  <c r="H113" i="10"/>
  <c r="H106" i="10"/>
  <c r="H104" i="10"/>
  <c r="H84" i="10"/>
  <c r="H76" i="10"/>
  <c r="H73" i="10"/>
  <c r="H68" i="10"/>
  <c r="H65" i="10"/>
  <c r="H52" i="10"/>
  <c r="H46" i="10"/>
  <c r="H41" i="10"/>
  <c r="H34" i="10"/>
  <c r="H30" i="10"/>
  <c r="H22" i="10"/>
  <c r="D9" i="1"/>
  <c r="B11" i="4" l="1"/>
  <c r="B12" i="4"/>
  <c r="B13" i="4"/>
  <c r="H8" i="9"/>
  <c r="B10" i="4"/>
  <c r="D8" i="9"/>
  <c r="K7" i="9"/>
  <c r="G7" i="9" s="1"/>
  <c r="K6" i="9"/>
  <c r="G6" i="9" s="1"/>
  <c r="G5" i="9"/>
  <c r="B20" i="4"/>
  <c r="A18" i="4" l="1"/>
  <c r="A19" i="4" s="1"/>
  <c r="C27" i="1"/>
  <c r="G5" i="1" l="1"/>
  <c r="G9" i="9" l="1"/>
  <c r="B18" i="4"/>
  <c r="C19" i="1"/>
  <c r="C35" i="9" s="1"/>
  <c r="G16" i="1"/>
  <c r="G33" i="9" s="1"/>
  <c r="G15" i="1"/>
  <c r="G14" i="1"/>
  <c r="G13" i="1"/>
  <c r="G12" i="1"/>
  <c r="G11" i="1"/>
  <c r="G10" i="1"/>
  <c r="G9" i="1"/>
  <c r="G8" i="1"/>
  <c r="G7" i="1"/>
  <c r="C17" i="1"/>
  <c r="C33" i="9" s="1"/>
  <c r="C15" i="1"/>
  <c r="C31" i="9" s="1"/>
  <c r="C13" i="1"/>
  <c r="C29" i="9" s="1"/>
  <c r="C18" i="1"/>
  <c r="C34" i="9" s="1"/>
  <c r="C16" i="1"/>
  <c r="C32" i="9" s="1"/>
  <c r="C14" i="1"/>
  <c r="C30" i="9" s="1"/>
  <c r="C12" i="1"/>
  <c r="C28" i="9" s="1"/>
  <c r="C11" i="1"/>
  <c r="C27" i="9" s="1"/>
  <c r="C10" i="1"/>
  <c r="C26" i="9" s="1"/>
  <c r="C9" i="1"/>
  <c r="C25" i="9" s="1"/>
  <c r="C8" i="1"/>
  <c r="C24" i="9" s="1"/>
  <c r="C7" i="1"/>
  <c r="C23" i="9" s="1"/>
  <c r="G24" i="9" l="1"/>
  <c r="G26" i="9"/>
  <c r="G28" i="9"/>
  <c r="I28" i="9" s="1"/>
  <c r="G30" i="9"/>
  <c r="G32" i="9"/>
  <c r="I32" i="9" s="1"/>
  <c r="G25" i="9"/>
  <c r="G27" i="9"/>
  <c r="G29" i="9"/>
  <c r="G31" i="9"/>
  <c r="G23" i="9"/>
  <c r="I8" i="9"/>
  <c r="G8" i="9" s="1"/>
  <c r="E8" i="9" l="1"/>
  <c r="C8" i="9"/>
  <c r="B21" i="9"/>
  <c r="F21" i="9"/>
</calcChain>
</file>

<file path=xl/sharedStrings.xml><?xml version="1.0" encoding="utf-8"?>
<sst xmlns="http://schemas.openxmlformats.org/spreadsheetml/2006/main" count="1784" uniqueCount="506">
  <si>
    <t>© Copyright: Möller Agrarmarketing e.K.</t>
  </si>
  <si>
    <t>gesackt</t>
  </si>
  <si>
    <t>TKG</t>
  </si>
  <si>
    <t>Keimfähigkeit</t>
  </si>
  <si>
    <t>Triticale</t>
  </si>
  <si>
    <t>-</t>
  </si>
  <si>
    <t>Winterroggen</t>
  </si>
  <si>
    <t>Feldaufgang</t>
  </si>
  <si>
    <t>Hauptfrucht</t>
  </si>
  <si>
    <t>Verpackung</t>
  </si>
  <si>
    <t>Sorte</t>
  </si>
  <si>
    <t>Typ</t>
  </si>
  <si>
    <t>Reife</t>
  </si>
  <si>
    <t>Lager</t>
  </si>
  <si>
    <t>Pseudocercosporella</t>
  </si>
  <si>
    <t>DTR</t>
  </si>
  <si>
    <t>Bestandesdichte</t>
  </si>
  <si>
    <t>Kornzahl/Ähre</t>
  </si>
  <si>
    <t>Kornertrag Stufe 1</t>
  </si>
  <si>
    <t>Kornertrag Stufe 2</t>
  </si>
  <si>
    <t>Fallzahl</t>
  </si>
  <si>
    <t>Rohprotein-gehalt</t>
  </si>
  <si>
    <t>Volumen-ausbeute</t>
  </si>
  <si>
    <t>(A)</t>
  </si>
  <si>
    <t>(B)</t>
  </si>
  <si>
    <t>H</t>
  </si>
  <si>
    <t>(C)</t>
  </si>
  <si>
    <t>(E)</t>
  </si>
  <si>
    <t>A</t>
  </si>
  <si>
    <t>Paroli</t>
  </si>
  <si>
    <t>B</t>
  </si>
  <si>
    <t>Colonia</t>
  </si>
  <si>
    <t>C</t>
  </si>
  <si>
    <t>E</t>
  </si>
  <si>
    <t>Ährenschieben</t>
  </si>
  <si>
    <t>Auswinterung</t>
  </si>
  <si>
    <t>Mehltau</t>
  </si>
  <si>
    <t>Blattseptoria</t>
  </si>
  <si>
    <t>Gelbrost</t>
  </si>
  <si>
    <t>Braunrost</t>
  </si>
  <si>
    <t>Ährenfusarium</t>
  </si>
  <si>
    <t>Spelzenbräune</t>
  </si>
  <si>
    <t>Tausendkornmasse</t>
  </si>
  <si>
    <t>Rohproteingehalt</t>
  </si>
  <si>
    <t>Sedimentationswert</t>
  </si>
  <si>
    <t>Zeilig-
keit</t>
  </si>
  <si>
    <t>Marktwareanteil</t>
  </si>
  <si>
    <t>MZ</t>
  </si>
  <si>
    <t>r1</t>
  </si>
  <si>
    <t xml:space="preserve">Amrai </t>
  </si>
  <si>
    <t xml:space="preserve">Anisette </t>
  </si>
  <si>
    <t>ZZ</t>
  </si>
  <si>
    <t xml:space="preserve">Augusta </t>
  </si>
  <si>
    <t xml:space="preserve">Christelle </t>
  </si>
  <si>
    <t xml:space="preserve">Famosa </t>
  </si>
  <si>
    <t xml:space="preserve">Henriette </t>
  </si>
  <si>
    <t xml:space="preserve">Highlight </t>
  </si>
  <si>
    <t xml:space="preserve">Matros </t>
  </si>
  <si>
    <t xml:space="preserve">Medina </t>
  </si>
  <si>
    <t xml:space="preserve">Naomie </t>
  </si>
  <si>
    <t>r2</t>
  </si>
  <si>
    <t xml:space="preserve">Precosa </t>
  </si>
  <si>
    <t xml:space="preserve">Saturn </t>
  </si>
  <si>
    <t xml:space="preserve">Stendal </t>
  </si>
  <si>
    <t xml:space="preserve">Zephyr </t>
  </si>
  <si>
    <t>Ährenknicken</t>
  </si>
  <si>
    <t>Halmknicken</t>
  </si>
  <si>
    <t>Rhynchosporium</t>
  </si>
  <si>
    <t>Netzflecken</t>
  </si>
  <si>
    <t>Zwergrost</t>
  </si>
  <si>
    <t>Gelbmosaikvirus</t>
  </si>
  <si>
    <t>Vollgersteanteil</t>
  </si>
  <si>
    <t>Hektolitergewicht</t>
  </si>
  <si>
    <t>Eiweißgehalt</t>
  </si>
  <si>
    <t>nein</t>
  </si>
  <si>
    <t>5</t>
  </si>
  <si>
    <t>4</t>
  </si>
  <si>
    <t>3</t>
  </si>
  <si>
    <t>7</t>
  </si>
  <si>
    <t>6</t>
  </si>
  <si>
    <t>Dinaro (EU)</t>
  </si>
  <si>
    <t>Amarillo 105 (EU)</t>
  </si>
  <si>
    <t>Tulus</t>
  </si>
  <si>
    <t>Tarzan</t>
  </si>
  <si>
    <t>Grenado</t>
  </si>
  <si>
    <t>Gringo (EU)</t>
  </si>
  <si>
    <t>Sequenz</t>
  </si>
  <si>
    <t>Agostino</t>
  </si>
  <si>
    <t>Inpetto (EU)</t>
  </si>
  <si>
    <t>Massimo</t>
  </si>
  <si>
    <t>Cando</t>
  </si>
  <si>
    <t>Moderato (EU)</t>
  </si>
  <si>
    <t>SW Talentro</t>
  </si>
  <si>
    <t>Cultivo</t>
  </si>
  <si>
    <t>Agrano</t>
  </si>
  <si>
    <t>Atletico (EU)</t>
  </si>
  <si>
    <t>Benetto</t>
  </si>
  <si>
    <t>Trinidad</t>
  </si>
  <si>
    <t>2</t>
  </si>
  <si>
    <t>8</t>
  </si>
  <si>
    <t>Mutterkorn-anfälligkeit</t>
  </si>
  <si>
    <t>Temperatur</t>
  </si>
  <si>
    <t>Viskosität</t>
  </si>
  <si>
    <t>Helltop</t>
  </si>
  <si>
    <t>Minello</t>
  </si>
  <si>
    <t>Hellvus</t>
  </si>
  <si>
    <t>S</t>
  </si>
  <si>
    <t>Kapitän</t>
  </si>
  <si>
    <t>Dukato</t>
  </si>
  <si>
    <t>P</t>
  </si>
  <si>
    <t>Amilo</t>
  </si>
  <si>
    <t>Dankowskie Diament</t>
  </si>
  <si>
    <t>Matador</t>
  </si>
  <si>
    <t>Pflanzenlänge</t>
  </si>
  <si>
    <t xml:space="preserve">Pflanzenlänge </t>
  </si>
  <si>
    <t>Hobbit (H)</t>
  </si>
  <si>
    <t>SY Leoo (H)</t>
  </si>
  <si>
    <t>Zzoom (H)</t>
  </si>
  <si>
    <t>SU Vireni</t>
  </si>
  <si>
    <t>Gonello</t>
  </si>
  <si>
    <t>Marcelo</t>
  </si>
  <si>
    <t>Nikita</t>
  </si>
  <si>
    <t>SU Allawi</t>
  </si>
  <si>
    <t>SU Drive</t>
  </si>
  <si>
    <t>SU Mephisto</t>
  </si>
  <si>
    <t>SU Santini</t>
  </si>
  <si>
    <t>Trigold</t>
  </si>
  <si>
    <t>Trimmer</t>
  </si>
  <si>
    <t>Tausendornmasse</t>
  </si>
  <si>
    <t>1</t>
  </si>
  <si>
    <t>Metaxa</t>
  </si>
  <si>
    <t>sortiert</t>
  </si>
  <si>
    <t>Winterweizen</t>
  </si>
  <si>
    <t>KWS Progas</t>
  </si>
  <si>
    <t>Trockenmasse 7</t>
  </si>
  <si>
    <t>H (für GPS)</t>
  </si>
  <si>
    <t>Roggen</t>
  </si>
  <si>
    <t>Antonella</t>
  </si>
  <si>
    <t>California</t>
  </si>
  <si>
    <t>Chalup</t>
  </si>
  <si>
    <t>KWS Ariane</t>
  </si>
  <si>
    <t>KWS Joy</t>
  </si>
  <si>
    <t>KWS Liga</t>
  </si>
  <si>
    <t>KWS Scala</t>
  </si>
  <si>
    <t>KWS Keeper</t>
  </si>
  <si>
    <t>KWS Glacier</t>
  </si>
  <si>
    <t>SU Phönix</t>
  </si>
  <si>
    <t>Adverdo</t>
  </si>
  <si>
    <t>KWS Aveo</t>
  </si>
  <si>
    <t>Mikado</t>
  </si>
  <si>
    <t>KWS Tonic</t>
  </si>
  <si>
    <t>Quelle:</t>
  </si>
  <si>
    <t>Otto</t>
  </si>
  <si>
    <t>Titus</t>
  </si>
  <si>
    <t>Inspector (neu)</t>
  </si>
  <si>
    <t>SU Forsetti</t>
  </si>
  <si>
    <t>SU Performer</t>
  </si>
  <si>
    <t>SU Sattelit</t>
  </si>
  <si>
    <t>SU Stakkato</t>
  </si>
  <si>
    <t>Trockenmasse 8</t>
  </si>
  <si>
    <t>Trockenmasse 6</t>
  </si>
  <si>
    <t>Securo (neu)</t>
  </si>
  <si>
    <t>Silverado (neu)</t>
  </si>
  <si>
    <t>SU Agendus</t>
  </si>
  <si>
    <t>Remiko</t>
  </si>
  <si>
    <t>Balu PZO (für GPS)</t>
  </si>
  <si>
    <t>Fallzahl (Stabilität)</t>
  </si>
  <si>
    <t>6 (o)</t>
  </si>
  <si>
    <t>7 (o)</t>
  </si>
  <si>
    <t>6 (+)</t>
  </si>
  <si>
    <t>8 (+)</t>
  </si>
  <si>
    <t>9 (+)</t>
  </si>
  <si>
    <t>7 (+)</t>
  </si>
  <si>
    <t>9 (o)</t>
  </si>
  <si>
    <t>8 (o)</t>
  </si>
  <si>
    <t>8 (-)</t>
  </si>
  <si>
    <t>6 (-)</t>
  </si>
  <si>
    <t>9 (++)</t>
  </si>
  <si>
    <t>5 (-)</t>
  </si>
  <si>
    <t>7 (-)</t>
  </si>
  <si>
    <t>2 (-)</t>
  </si>
  <si>
    <t>8 (--)</t>
  </si>
  <si>
    <t>5 (o)</t>
  </si>
  <si>
    <t>3 (-)</t>
  </si>
  <si>
    <t>5 (+)</t>
  </si>
  <si>
    <t>Amelie</t>
  </si>
  <si>
    <t>KWS Meridian</t>
  </si>
  <si>
    <t>Leibniz</t>
  </si>
  <si>
    <t>Lomerit</t>
  </si>
  <si>
    <t>Malwinta</t>
  </si>
  <si>
    <t>Nerz</t>
  </si>
  <si>
    <t>Roseval</t>
  </si>
  <si>
    <t>Sandra</t>
  </si>
  <si>
    <t>Wintmalt</t>
  </si>
  <si>
    <t>Souleyka</t>
  </si>
  <si>
    <t>Kathleen</t>
  </si>
  <si>
    <t>Cosinus</t>
  </si>
  <si>
    <t>KWS Tenor</t>
  </si>
  <si>
    <t>Semper</t>
  </si>
  <si>
    <t>Fridericus</t>
  </si>
  <si>
    <t xml:space="preserve">MH Firenzza </t>
  </si>
  <si>
    <t>Brasetto</t>
  </si>
  <si>
    <t>Guttino</t>
  </si>
  <si>
    <t>Palazzo</t>
  </si>
  <si>
    <t>Visello</t>
  </si>
  <si>
    <t>Bellami</t>
  </si>
  <si>
    <t>Conduct</t>
  </si>
  <si>
    <t>Recrut</t>
  </si>
  <si>
    <t>Pigmej (EU)</t>
  </si>
  <si>
    <t>Vuka</t>
  </si>
  <si>
    <t>WG
101-299</t>
  </si>
  <si>
    <t>WR
301-399</t>
  </si>
  <si>
    <t>TR
401-499</t>
  </si>
  <si>
    <t>Nummern-
schlüssel
WW 501-599</t>
  </si>
  <si>
    <t>alle Sorten</t>
  </si>
  <si>
    <t>Nutzungsrecht bis</t>
  </si>
  <si>
    <t>bitte Sorte auswählen!</t>
  </si>
  <si>
    <t>neu</t>
  </si>
  <si>
    <t>4 (--)</t>
  </si>
  <si>
    <t>Caribic</t>
  </si>
  <si>
    <t>Fläche</t>
  </si>
  <si>
    <t>empfohlene Sorte</t>
  </si>
  <si>
    <t>Keimfähigkeit (%)</t>
  </si>
  <si>
    <t>Feldaufgang (%)</t>
  </si>
  <si>
    <t>Aussaatstärke</t>
  </si>
  <si>
    <t>Bedarf gesamt</t>
  </si>
  <si>
    <t>KWS</t>
  </si>
  <si>
    <t>Saaten-Union</t>
  </si>
  <si>
    <t>Syngenta</t>
  </si>
  <si>
    <t>Körner</t>
  </si>
  <si>
    <t>KWS &amp; SU</t>
  </si>
  <si>
    <t>H-Gerste</t>
  </si>
  <si>
    <t>H-Weizen</t>
  </si>
  <si>
    <t>Wintergerste zz</t>
  </si>
  <si>
    <t>Wintergerste mz</t>
  </si>
  <si>
    <t>keimf. Körner</t>
  </si>
  <si>
    <t>TKG (g)</t>
  </si>
  <si>
    <t>Bedarf je ha</t>
  </si>
  <si>
    <t>KWS Infinity</t>
  </si>
  <si>
    <t>Hickory</t>
  </si>
  <si>
    <t>Rhenio</t>
  </si>
  <si>
    <t>diverse</t>
  </si>
  <si>
    <t>empohlene W-Gerste zz</t>
  </si>
  <si>
    <t>empohlene W-Gerste mz</t>
  </si>
  <si>
    <t>empohlene W-Roggen</t>
  </si>
  <si>
    <t>empohlene TR</t>
  </si>
  <si>
    <t>empohlene WW</t>
  </si>
  <si>
    <t>Anzeige</t>
  </si>
  <si>
    <t>IG</t>
  </si>
  <si>
    <t>Übersetzung</t>
  </si>
  <si>
    <t>Balu ZO</t>
  </si>
  <si>
    <t>Körner gesamt</t>
  </si>
  <si>
    <t>v</t>
  </si>
  <si>
    <t>grau</t>
  </si>
  <si>
    <t>keimf.</t>
  </si>
  <si>
    <t>bis</t>
  </si>
  <si>
    <t>C9 &amp; D10</t>
  </si>
  <si>
    <t>C12</t>
  </si>
  <si>
    <t>bedingte Formatierung &amp; benutzerdefiniert …</t>
  </si>
  <si>
    <t>WR
301</t>
  </si>
  <si>
    <t>TR
401</t>
  </si>
  <si>
    <t>Anja</t>
  </si>
  <si>
    <t>Albertine</t>
  </si>
  <si>
    <t>Qualität</t>
  </si>
  <si>
    <r>
      <t>(C</t>
    </r>
    <r>
      <rPr>
        <b/>
        <vertAlign val="subscript"/>
        <sz val="10"/>
        <color indexed="8"/>
        <rFont val="Arial"/>
        <family val="2"/>
      </rPr>
      <t>k</t>
    </r>
    <r>
      <rPr>
        <b/>
        <sz val="10"/>
        <color indexed="8"/>
        <rFont val="Arial"/>
        <family val="2"/>
      </rPr>
      <t>)</t>
    </r>
  </si>
  <si>
    <r>
      <t>C</t>
    </r>
    <r>
      <rPr>
        <b/>
        <vertAlign val="subscript"/>
        <sz val="10"/>
        <color indexed="8"/>
        <rFont val="Arial"/>
        <family val="2"/>
      </rPr>
      <t>k</t>
    </r>
  </si>
  <si>
    <t>Daisy</t>
  </si>
  <si>
    <t>Etincel</t>
  </si>
  <si>
    <t>Loreley</t>
  </si>
  <si>
    <t>Quadriga</t>
  </si>
  <si>
    <t>SU Ellen</t>
  </si>
  <si>
    <t>Tamina</t>
  </si>
  <si>
    <t>Trooper (H)</t>
  </si>
  <si>
    <t>Wootan (H)</t>
  </si>
  <si>
    <t>Duplex</t>
  </si>
  <si>
    <t>Findora</t>
  </si>
  <si>
    <t>Fox</t>
  </si>
  <si>
    <t>res. Gg. Gerstengelbverzwergungsvirus</t>
  </si>
  <si>
    <t>Zirene</t>
  </si>
  <si>
    <t>Resistenz gegen Orangenrote Weizengallmücke</t>
  </si>
  <si>
    <t>Waxy-Weizen (100% Amylopektin)</t>
  </si>
  <si>
    <t>KWS Bono</t>
  </si>
  <si>
    <t>KWS Delgado</t>
  </si>
  <si>
    <t>SU Bendix</t>
  </si>
  <si>
    <t>SU Composit</t>
  </si>
  <si>
    <t>SU Cossani</t>
  </si>
  <si>
    <t>Inspector</t>
  </si>
  <si>
    <t>Sorte wird ausschließlich mit 10%iger Einmischung einer Populationssorte in Verkehr gebracht</t>
  </si>
  <si>
    <t>4*</t>
  </si>
  <si>
    <t>HYT Gamma (H)</t>
  </si>
  <si>
    <t>Securo</t>
  </si>
  <si>
    <t>Silverado</t>
  </si>
  <si>
    <t>Tantris</t>
  </si>
  <si>
    <t>&lt;&lt;&lt; wählen
Sie eine Sorte</t>
  </si>
  <si>
    <t xml:space="preserve">Diese Datei ist urheberrechtlich geschützt. </t>
  </si>
  <si>
    <t>Mandant 1</t>
  </si>
  <si>
    <t>siehe Aussaatstärke</t>
  </si>
  <si>
    <t>WG zz
1../2..</t>
  </si>
  <si>
    <t>Sorten</t>
  </si>
  <si>
    <t>Eigenschaften</t>
  </si>
  <si>
    <t>der Getreideart</t>
  </si>
  <si>
    <t>Akratos - A</t>
  </si>
  <si>
    <t>Akteur - E</t>
  </si>
  <si>
    <t>Alfons - B</t>
  </si>
  <si>
    <t>Anapolis - C</t>
  </si>
  <si>
    <t>Apertus - A</t>
  </si>
  <si>
    <t>Apian - B</t>
  </si>
  <si>
    <t>Arktis - E</t>
  </si>
  <si>
    <t>Atomic - A</t>
  </si>
  <si>
    <t>Attraktion - A</t>
  </si>
  <si>
    <t>Avenir - A</t>
  </si>
  <si>
    <t>Axioma - E</t>
  </si>
  <si>
    <t>Barok (EU) - (B)</t>
  </si>
  <si>
    <t>Bernstein - E</t>
  </si>
  <si>
    <t>Bombus - C</t>
  </si>
  <si>
    <t>Boxer - C</t>
  </si>
  <si>
    <t>Brilliant - A</t>
  </si>
  <si>
    <t>Capone* - A</t>
  </si>
  <si>
    <t>Colonia - B</t>
  </si>
  <si>
    <t>Dekan - B</t>
  </si>
  <si>
    <t>Desamo - B</t>
  </si>
  <si>
    <t>Diantha - C</t>
  </si>
  <si>
    <t>Dichter - A</t>
  </si>
  <si>
    <t>Discus - A</t>
  </si>
  <si>
    <t>Edgar - B</t>
  </si>
  <si>
    <t>Edward - B</t>
  </si>
  <si>
    <t>Elixer - C</t>
  </si>
  <si>
    <t>Estivus - A</t>
  </si>
  <si>
    <t>Famulus - E</t>
  </si>
  <si>
    <t>Florian - E</t>
  </si>
  <si>
    <t>Franz - A</t>
  </si>
  <si>
    <t>Genius - E</t>
  </si>
  <si>
    <t>Glaucus - A</t>
  </si>
  <si>
    <t>Gourmet - E</t>
  </si>
  <si>
    <t>Hekto - (B)</t>
  </si>
  <si>
    <t>Hendrik - C</t>
  </si>
  <si>
    <t>Hyland (H) - B</t>
  </si>
  <si>
    <t>Impression - A</t>
  </si>
  <si>
    <t>Inspiration - B</t>
  </si>
  <si>
    <t>Intro - B</t>
  </si>
  <si>
    <t>JB Asano - A</t>
  </si>
  <si>
    <t>Johnny - B</t>
  </si>
  <si>
    <t>Joker - A</t>
  </si>
  <si>
    <t>Julius - A</t>
  </si>
  <si>
    <t>Kometus - A</t>
  </si>
  <si>
    <t>Kompass - A</t>
  </si>
  <si>
    <t>Kredo - B</t>
  </si>
  <si>
    <t>KWS Ferrum - B</t>
  </si>
  <si>
    <t>KWS Loft - B</t>
  </si>
  <si>
    <t>KWS Magic - A</t>
  </si>
  <si>
    <t>KWS Milaneco - E</t>
  </si>
  <si>
    <t>KWS Montana - E</t>
  </si>
  <si>
    <t>KWS Smart - C</t>
  </si>
  <si>
    <t>Lear* - C</t>
  </si>
  <si>
    <t>Linus - A</t>
  </si>
  <si>
    <t>Manager - B</t>
  </si>
  <si>
    <t>Matrix - B</t>
  </si>
  <si>
    <t>Meister - A</t>
  </si>
  <si>
    <t>Memory - B</t>
  </si>
  <si>
    <t>Mentor - B</t>
  </si>
  <si>
    <t>Mescal - B</t>
  </si>
  <si>
    <t>Mulan - B</t>
  </si>
  <si>
    <t>Nelson - E</t>
  </si>
  <si>
    <t>Norin - E</t>
  </si>
  <si>
    <t>Ohio - C</t>
  </si>
  <si>
    <t>Opal - A</t>
  </si>
  <si>
    <t>Orcas - B</t>
  </si>
  <si>
    <t>Oxal - B</t>
  </si>
  <si>
    <t>Pamier - A</t>
  </si>
  <si>
    <t>Patras - A</t>
  </si>
  <si>
    <t>Pionier - A</t>
  </si>
  <si>
    <t>Potenzial - A</t>
  </si>
  <si>
    <t>Primus - B</t>
  </si>
  <si>
    <t>RGT Reform - A</t>
  </si>
  <si>
    <t>Rumor - B</t>
  </si>
  <si>
    <t>Sailor - A</t>
  </si>
  <si>
    <t>Sarmund - C</t>
  </si>
  <si>
    <t>Schamane - A</t>
  </si>
  <si>
    <t>Sophytra - B</t>
  </si>
  <si>
    <t>Spontan - A</t>
  </si>
  <si>
    <t>Tabasco - Ck</t>
  </si>
  <si>
    <t>Tobak - B</t>
  </si>
  <si>
    <t>Toras - A</t>
  </si>
  <si>
    <t xml:space="preserve">Waxydie - </t>
  </si>
  <si>
    <t>Winnetou - C</t>
  </si>
  <si>
    <t>Xantippe - Ck</t>
  </si>
  <si>
    <t>Zeppelin - A</t>
  </si>
  <si>
    <t>Mutterkornanfälligkeit</t>
  </si>
  <si>
    <t>Volumenausbeute</t>
  </si>
  <si>
    <t>Gesundheit</t>
  </si>
  <si>
    <t>sonstiges</t>
  </si>
  <si>
    <t>BSL 2013</t>
  </si>
  <si>
    <t>BSL 2014</t>
  </si>
  <si>
    <t>Ertragsaufbau, -potenzial</t>
  </si>
  <si>
    <t>Hybridtriticale</t>
  </si>
  <si>
    <t>Galation (H)</t>
  </si>
  <si>
    <t>&lt;&lt;&lt; wählen Sie die Packung</t>
  </si>
  <si>
    <t>Pseudocerco-sporella</t>
  </si>
  <si>
    <t>Ertrag: Aufbau / Potenzial</t>
  </si>
  <si>
    <t>Faktor</t>
  </si>
  <si>
    <t>Faktor
Aussaatstärke</t>
  </si>
  <si>
    <t>Bella</t>
  </si>
  <si>
    <t>Joker</t>
  </si>
  <si>
    <t>Kaylin</t>
  </si>
  <si>
    <t>Barolo</t>
  </si>
  <si>
    <t>Lombardo</t>
  </si>
  <si>
    <t>Salto</t>
  </si>
  <si>
    <t>Borowik</t>
  </si>
  <si>
    <t>Celoona (H)</t>
  </si>
  <si>
    <t>KWS Kosmos</t>
  </si>
  <si>
    <t>Pabloo (H)</t>
  </si>
  <si>
    <t>SU Nasri</t>
  </si>
  <si>
    <t>KWS Protherm</t>
  </si>
  <si>
    <t>Produzent - B</t>
  </si>
  <si>
    <t>Rockefeller - C</t>
  </si>
  <si>
    <t>Ponticus - E</t>
  </si>
  <si>
    <t>Partner - B</t>
  </si>
  <si>
    <t>Manitou - C</t>
  </si>
  <si>
    <t>KWS Salix - B</t>
  </si>
  <si>
    <t>Helmond - E</t>
  </si>
  <si>
    <t>Gustav - B</t>
  </si>
  <si>
    <t>Gordian - B</t>
  </si>
  <si>
    <t>Faustus - B</t>
  </si>
  <si>
    <t>Bonanza - B</t>
  </si>
  <si>
    <t>Benchmark - B</t>
  </si>
  <si>
    <t>Alexander - B</t>
  </si>
  <si>
    <t>Pharaoo (H)</t>
  </si>
  <si>
    <t xml:space="preserve">Pelican </t>
  </si>
  <si>
    <t>KWS Cassia</t>
  </si>
  <si>
    <t>Trockenmasse 9</t>
  </si>
  <si>
    <t>Generator</t>
  </si>
  <si>
    <t>P (für GPS)</t>
  </si>
  <si>
    <t>HYT Gamma</t>
  </si>
  <si>
    <t>Trockenmasse 5</t>
  </si>
  <si>
    <t>Borowik (für GPS)</t>
  </si>
  <si>
    <t>HYT Max (H für GPS)</t>
  </si>
  <si>
    <t>HYT Max</t>
  </si>
  <si>
    <t>HYT Prime (H für GPS)</t>
  </si>
  <si>
    <t>HYT Prime</t>
  </si>
  <si>
    <t>Bussard - E</t>
  </si>
  <si>
    <t>Cubus - A</t>
  </si>
  <si>
    <t>Landsknecht - Ck</t>
  </si>
  <si>
    <t>Adler - E</t>
  </si>
  <si>
    <t>Ambello - (A)</t>
  </si>
  <si>
    <t>Boregar - (A)</t>
  </si>
  <si>
    <t>Folklor - (A)</t>
  </si>
  <si>
    <t>Lukullus (E)</t>
  </si>
  <si>
    <t>Mercato - (B)</t>
  </si>
  <si>
    <t>MV Lucilla - (A)</t>
  </si>
  <si>
    <t>Philipp - (E)</t>
  </si>
  <si>
    <t>Premio - (B)</t>
  </si>
  <si>
    <t>Smaragd - B</t>
  </si>
  <si>
    <t>Solehio (A)</t>
  </si>
  <si>
    <t xml:space="preserve">Altigo - </t>
  </si>
  <si>
    <t>Arezzo - (B)</t>
  </si>
  <si>
    <t>Kerubino - (E)</t>
  </si>
  <si>
    <t>Chevalier - (A)</t>
  </si>
  <si>
    <t>Batis - A</t>
  </si>
  <si>
    <t>Hermann - (Ck)</t>
  </si>
  <si>
    <t xml:space="preserve">Midas - </t>
  </si>
  <si>
    <t>KWS Pius - A</t>
  </si>
  <si>
    <t>Amarillo 105</t>
  </si>
  <si>
    <t>Atletico</t>
  </si>
  <si>
    <t>Moderato</t>
  </si>
  <si>
    <t>Pigmej</t>
  </si>
  <si>
    <t>BSL 2015</t>
  </si>
  <si>
    <t>Top-5-Sorten</t>
  </si>
  <si>
    <t>Wenn Verpackung
(Auswahl B28= …)</t>
  </si>
  <si>
    <t>Sorten -
Top-5 | Übersicht</t>
  </si>
  <si>
    <t>Beschreibende Sortenliste BSL</t>
  </si>
  <si>
    <t xml:space="preserve">Eigenschaften, Gesundheit </t>
  </si>
  <si>
    <t>Top-5-Sorte</t>
  </si>
  <si>
    <t>Vergleichssorte</t>
  </si>
  <si>
    <t>Effi - neu</t>
  </si>
  <si>
    <t>Kathmandu - neu</t>
  </si>
  <si>
    <t>Rubinesse - neu</t>
  </si>
  <si>
    <t>Getreideaussaat 2016:
Bedarf einfach berechnen</t>
  </si>
  <si>
    <t>Beschreibende Sortenliste 2016</t>
  </si>
  <si>
    <t>LG Veronika - neu</t>
  </si>
  <si>
    <t>Bazooka (H) - neu</t>
  </si>
  <si>
    <t>Getreideaussaat 2016:
Weizensorten vergleichen</t>
  </si>
  <si>
    <t>Apostel - A</t>
  </si>
  <si>
    <t>Barranco - E</t>
  </si>
  <si>
    <t>Bosporus - B</t>
  </si>
  <si>
    <t>Design - B</t>
  </si>
  <si>
    <t>Galerist - E</t>
  </si>
  <si>
    <t>Halvar - B</t>
  </si>
  <si>
    <t>HYFI (H) - B</t>
  </si>
  <si>
    <t>Hystar (H) -</t>
  </si>
  <si>
    <t>4 (o)</t>
  </si>
  <si>
    <t>Kashmir - A</t>
  </si>
  <si>
    <t>Resistenz gegen bodenbürtige Viren (SBWMV, SBCMV; WSSMV)</t>
  </si>
  <si>
    <t>KWS Maddox** - B</t>
  </si>
  <si>
    <t>Leandrus - A</t>
  </si>
  <si>
    <t>LG Kopernikus - B</t>
  </si>
  <si>
    <t>LG Alpha (H) - C</t>
  </si>
  <si>
    <t>Moschus - E</t>
  </si>
  <si>
    <t>Nordkap - A</t>
  </si>
  <si>
    <t>Pilgrim PZO** - E</t>
  </si>
  <si>
    <t>Porthus - B</t>
  </si>
  <si>
    <t>Rebell** - A</t>
  </si>
  <si>
    <t>**Restistenz gegen bodenbürtige Viren (SBWMV, SBCMV, WSSMV)</t>
  </si>
  <si>
    <t>*Resistenz gegen Orangenrote Weizengallmücke</t>
  </si>
  <si>
    <t>Sheriff - C</t>
  </si>
  <si>
    <t>Wilhelm SZS - E</t>
  </si>
  <si>
    <t>KWS Barny -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</si>
</sst>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0.0"/>
    <numFmt numFmtId="165" formatCode="0.00\ &quot;EH/ha&quot;"/>
    <numFmt numFmtId="166" formatCode="0\ &quot;Kö/m²&quot;"/>
    <numFmt numFmtId="167" formatCode="0\ &quot;ha&quot;"/>
    <numFmt numFmtId="168" formatCode="0.00&quot;-Unit&quot;"/>
    <numFmt numFmtId="169" formatCode="0&quot;-U Bag&quot;"/>
    <numFmt numFmtId="170" formatCode="0.0&quot;-Unit&quot;"/>
    <numFmt numFmtId="171" formatCode="0.0&quot;-U Bag&quot;"/>
    <numFmt numFmtId="172" formatCode="[&lt;=1]0.00&quot;-Unit&quot;;[&gt;1]0.0&quot;-U Bag&quot;"/>
    <numFmt numFmtId="173" formatCode="0\ &quot;g&quot;"/>
    <numFmt numFmtId="174" formatCode="0\ &quot;%&quot;"/>
    <numFmt numFmtId="175" formatCode="#,##0.0"/>
    <numFmt numFmtId="176" formatCode="0\ &quot;kg/ha&quot;"/>
    <numFmt numFmtId="177" formatCode="&quot;BSL &quot;0"/>
    <numFmt numFmtId="178" formatCode="&quot;(noch&quot;\ 0\ &quot;Tage)&quot;"/>
    <numFmt numFmtId="179" formatCode="[&gt;0]0.00&quot;-Unit&quot;;[&gt;1]0.0&quot;-U Bag&quot;"/>
  </numFmts>
  <fonts count="83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theme="1"/>
      <name val="Helvetica"/>
      <family val="2"/>
    </font>
    <font>
      <u/>
      <sz val="9.9"/>
      <color theme="1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9" tint="-0.499984740745262"/>
      <name val="Arial"/>
      <family val="2"/>
    </font>
    <font>
      <b/>
      <sz val="8"/>
      <color theme="9" tint="-0.499984740745262"/>
      <name val="Arial"/>
      <family val="2"/>
    </font>
    <font>
      <sz val="11"/>
      <color theme="0" tint="-0.499984740745262"/>
      <name val="Arial"/>
      <family val="2"/>
    </font>
    <font>
      <sz val="8"/>
      <color theme="9" tint="-0.499984740745262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11"/>
      <color theme="1" tint="0.249977111117893"/>
      <name val="Arial"/>
      <family val="2"/>
    </font>
    <font>
      <sz val="6"/>
      <color theme="0" tint="-0.499984740745262"/>
      <name val="Arial"/>
      <family val="2"/>
    </font>
    <font>
      <sz val="11"/>
      <color rgb="FF00B0F0"/>
      <name val="Arial"/>
      <family val="2"/>
    </font>
    <font>
      <sz val="8"/>
      <color theme="0"/>
      <name val="Arial"/>
      <family val="2"/>
    </font>
    <font>
      <sz val="10"/>
      <color rgb="FF00B0F0"/>
      <name val="Arial"/>
      <family val="2"/>
    </font>
    <font>
      <i/>
      <sz val="10"/>
      <color theme="1"/>
      <name val="Arial"/>
      <family val="2"/>
    </font>
    <font>
      <sz val="10"/>
      <color theme="9" tint="-0.499984740745262"/>
      <name val="Arial"/>
      <family val="2"/>
    </font>
    <font>
      <sz val="10"/>
      <color theme="0"/>
      <name val="Arial"/>
      <family val="2"/>
    </font>
    <font>
      <b/>
      <sz val="14"/>
      <color rgb="FF00B0F0"/>
      <name val="Arial"/>
      <family val="2"/>
    </font>
    <font>
      <b/>
      <sz val="14"/>
      <color theme="0"/>
      <name val="Arial"/>
      <family val="2"/>
    </font>
    <font>
      <b/>
      <sz val="14"/>
      <color theme="3"/>
      <name val="Arial"/>
      <family val="2"/>
    </font>
    <font>
      <sz val="9"/>
      <name val="Arial"/>
      <family val="2"/>
    </font>
    <font>
      <sz val="9"/>
      <color rgb="FF00B0F0"/>
      <name val="Arial"/>
      <family val="2"/>
    </font>
    <font>
      <b/>
      <sz val="10"/>
      <color rgb="FFFFFFFF"/>
      <name val="Arial"/>
      <family val="2"/>
    </font>
    <font>
      <b/>
      <sz val="10"/>
      <color rgb="FF90A52C"/>
      <name val="Arial"/>
      <family val="2"/>
    </font>
    <font>
      <b/>
      <sz val="10"/>
      <color theme="0" tint="-0.249977111117893"/>
      <name val="Arial"/>
      <family val="2"/>
    </font>
    <font>
      <b/>
      <sz val="10"/>
      <color theme="1" tint="0.249977111117893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9" tint="-0.499984740745262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theme="0" tint="-0.249977111117893"/>
      <name val="Arial"/>
      <family val="2"/>
    </font>
    <font>
      <u/>
      <sz val="8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0"/>
      <color theme="0" tint="-0.34998626667073579"/>
      <name val="Arial"/>
      <family val="2"/>
    </font>
    <font>
      <b/>
      <sz val="11"/>
      <color rgb="FFFF0000"/>
      <name val="Arial"/>
      <family val="2"/>
    </font>
    <font>
      <b/>
      <sz val="12"/>
      <color rgb="FF90A52C"/>
      <name val="Arial"/>
      <family val="2"/>
    </font>
    <font>
      <sz val="8"/>
      <color theme="0" tint="-4.9989318521683403E-2"/>
      <name val="Arial"/>
      <family val="2"/>
    </font>
    <font>
      <b/>
      <sz val="12"/>
      <color rgb="FFC0000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8"/>
      <color theme="1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1" tint="0.499984740745262"/>
      <name val="Arial"/>
      <family val="2"/>
    </font>
    <font>
      <b/>
      <sz val="12"/>
      <color theme="0"/>
      <name val="Arial"/>
      <family val="2"/>
    </font>
    <font>
      <b/>
      <sz val="7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b/>
      <sz val="1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90A52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ED4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173" fontId="29" fillId="6" borderId="1">
      <alignment horizontal="center" vertical="center"/>
    </xf>
    <xf numFmtId="172" fontId="24" fillId="3" borderId="1" applyFill="0">
      <alignment horizontal="center" vertical="center"/>
    </xf>
  </cellStyleXfs>
  <cellXfs count="376">
    <xf numFmtId="0" fontId="0" fillId="0" borderId="0" xfId="0"/>
    <xf numFmtId="0" fontId="24" fillId="0" borderId="0" xfId="0" applyFont="1"/>
    <xf numFmtId="0" fontId="26" fillId="4" borderId="1" xfId="0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 vertical="center" wrapText="1"/>
    </xf>
    <xf numFmtId="0" fontId="16" fillId="6" borderId="0" xfId="0" applyFont="1" applyFill="1" applyProtection="1"/>
    <xf numFmtId="0" fontId="14" fillId="6" borderId="0" xfId="0" applyFont="1" applyFill="1" applyBorder="1" applyAlignment="1" applyProtection="1">
      <alignment vertical="top" wrapText="1"/>
    </xf>
    <xf numFmtId="0" fontId="16" fillId="6" borderId="0" xfId="0" applyFont="1" applyFill="1" applyBorder="1" applyProtection="1"/>
    <xf numFmtId="0" fontId="26" fillId="2" borderId="1" xfId="0" applyFont="1" applyFill="1" applyBorder="1" applyAlignment="1" applyProtection="1">
      <alignment horizontal="center" vertical="center" wrapText="1"/>
    </xf>
    <xf numFmtId="0" fontId="16" fillId="6" borderId="0" xfId="0" applyFont="1" applyFill="1" applyAlignment="1" applyProtection="1">
      <alignment vertical="center"/>
    </xf>
    <xf numFmtId="0" fontId="15" fillId="6" borderId="0" xfId="0" applyFont="1" applyFill="1" applyAlignment="1" applyProtection="1">
      <alignment horizontal="center" vertical="center"/>
    </xf>
    <xf numFmtId="0" fontId="0" fillId="6" borderId="0" xfId="0" applyFill="1" applyProtection="1"/>
    <xf numFmtId="0" fontId="43" fillId="12" borderId="1" xfId="0" applyFont="1" applyFill="1" applyBorder="1" applyAlignment="1" applyProtection="1">
      <alignment horizontal="left" vertical="center"/>
    </xf>
    <xf numFmtId="1" fontId="18" fillId="12" borderId="1" xfId="0" applyNumberFormat="1" applyFont="1" applyFill="1" applyBorder="1" applyAlignment="1" applyProtection="1">
      <alignment vertical="center"/>
    </xf>
    <xf numFmtId="0" fontId="26" fillId="2" borderId="3" xfId="0" applyFont="1" applyFill="1" applyBorder="1" applyAlignment="1" applyProtection="1">
      <alignment horizontal="center" vertical="center" wrapText="1"/>
    </xf>
    <xf numFmtId="0" fontId="20" fillId="12" borderId="6" xfId="0" applyFont="1" applyFill="1" applyBorder="1" applyAlignment="1">
      <alignment horizontal="center" vertical="center"/>
    </xf>
    <xf numFmtId="0" fontId="16" fillId="16" borderId="6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/>
    </xf>
    <xf numFmtId="0" fontId="24" fillId="16" borderId="7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9" fillId="1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1" fontId="45" fillId="0" borderId="1" xfId="0" applyNumberFormat="1" applyFont="1" applyBorder="1" applyAlignment="1">
      <alignment horizontal="center" vertical="center"/>
    </xf>
    <xf numFmtId="164" fontId="37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vertical="center"/>
    </xf>
    <xf numFmtId="0" fontId="24" fillId="6" borderId="0" xfId="0" applyFont="1" applyFill="1"/>
    <xf numFmtId="0" fontId="24" fillId="14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14" borderId="4" xfId="0" applyFont="1" applyFill="1" applyBorder="1" applyAlignment="1">
      <alignment horizontal="center" vertical="center"/>
    </xf>
    <xf numFmtId="0" fontId="47" fillId="12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8" fillId="17" borderId="1" xfId="0" applyFont="1" applyFill="1" applyBorder="1" applyAlignment="1">
      <alignment horizontal="center" vertical="center"/>
    </xf>
    <xf numFmtId="0" fontId="49" fillId="12" borderId="1" xfId="0" applyFont="1" applyFill="1" applyBorder="1" applyAlignment="1">
      <alignment horizontal="center" vertical="center"/>
    </xf>
    <xf numFmtId="168" fontId="13" fillId="0" borderId="1" xfId="0" applyNumberFormat="1" applyFont="1" applyBorder="1" applyAlignment="1">
      <alignment horizontal="center" vertical="center"/>
    </xf>
    <xf numFmtId="168" fontId="45" fillId="0" borderId="1" xfId="0" applyNumberFormat="1" applyFont="1" applyBorder="1" applyAlignment="1">
      <alignment horizontal="center" vertical="center"/>
    </xf>
    <xf numFmtId="168" fontId="13" fillId="0" borderId="1" xfId="0" applyNumberFormat="1" applyFont="1" applyBorder="1" applyAlignment="1">
      <alignment vertical="center"/>
    </xf>
    <xf numFmtId="169" fontId="45" fillId="0" borderId="1" xfId="0" applyNumberFormat="1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170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1" fontId="45" fillId="0" borderId="1" xfId="0" applyNumberFormat="1" applyFont="1" applyBorder="1" applyAlignment="1">
      <alignment horizontal="center" vertical="center"/>
    </xf>
    <xf numFmtId="0" fontId="29" fillId="12" borderId="0" xfId="0" applyFont="1" applyFill="1" applyAlignment="1">
      <alignment horizontal="center" vertical="center"/>
    </xf>
    <xf numFmtId="0" fontId="29" fillId="18" borderId="0" xfId="0" applyFont="1" applyFill="1" applyAlignment="1">
      <alignment horizontal="center" vertical="center"/>
    </xf>
    <xf numFmtId="0" fontId="26" fillId="19" borderId="0" xfId="0" applyFont="1" applyFill="1" applyAlignment="1">
      <alignment horizontal="center" vertical="center"/>
    </xf>
    <xf numFmtId="0" fontId="29" fillId="1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9" fillId="12" borderId="5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168" fontId="13" fillId="0" borderId="5" xfId="0" applyNumberFormat="1" applyFont="1" applyBorder="1" applyAlignment="1">
      <alignment horizontal="center" vertical="center"/>
    </xf>
    <xf numFmtId="169" fontId="13" fillId="0" borderId="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9" fillId="12" borderId="11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52" fillId="2" borderId="1" xfId="0" applyFont="1" applyFill="1" applyBorder="1" applyAlignment="1" applyProtection="1">
      <alignment horizontal="center" vertical="center" wrapText="1"/>
    </xf>
    <xf numFmtId="0" fontId="43" fillId="12" borderId="3" xfId="0" applyFont="1" applyFill="1" applyBorder="1" applyAlignment="1" applyProtection="1">
      <alignment horizontal="left" vertical="center"/>
    </xf>
    <xf numFmtId="0" fontId="17" fillId="20" borderId="8" xfId="0" applyFont="1" applyFill="1" applyBorder="1" applyAlignment="1" applyProtection="1">
      <alignment horizontal="center" vertical="center"/>
    </xf>
    <xf numFmtId="175" fontId="17" fillId="20" borderId="4" xfId="0" applyNumberFormat="1" applyFont="1" applyFill="1" applyBorder="1" applyAlignment="1" applyProtection="1">
      <alignment horizontal="center" vertical="center"/>
    </xf>
    <xf numFmtId="176" fontId="54" fillId="6" borderId="0" xfId="0" applyNumberFormat="1" applyFont="1" applyFill="1" applyAlignment="1" applyProtection="1">
      <alignment horizontal="center" vertical="center"/>
    </xf>
    <xf numFmtId="0" fontId="56" fillId="4" borderId="0" xfId="0" applyFont="1" applyFill="1" applyAlignment="1">
      <alignment vertical="center"/>
    </xf>
    <xf numFmtId="0" fontId="57" fillId="4" borderId="0" xfId="0" applyFont="1" applyFill="1"/>
    <xf numFmtId="0" fontId="33" fillId="9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58" fillId="6" borderId="0" xfId="0" applyFont="1" applyFill="1" applyBorder="1" applyAlignment="1">
      <alignment horizontal="center" vertical="center"/>
    </xf>
    <xf numFmtId="0" fontId="58" fillId="9" borderId="0" xfId="0" applyFont="1" applyFill="1" applyBorder="1" applyAlignment="1">
      <alignment horizontal="center" vertical="center"/>
    </xf>
    <xf numFmtId="177" fontId="11" fillId="6" borderId="1" xfId="0" applyNumberFormat="1" applyFont="1" applyFill="1" applyBorder="1" applyAlignment="1">
      <alignment horizontal="center" vertical="center" wrapText="1"/>
    </xf>
    <xf numFmtId="0" fontId="45" fillId="6" borderId="0" xfId="0" applyFont="1" applyFill="1" applyBorder="1" applyAlignment="1">
      <alignment horizontal="center" vertical="center"/>
    </xf>
    <xf numFmtId="0" fontId="45" fillId="9" borderId="0" xfId="0" applyFont="1" applyFill="1" applyBorder="1" applyAlignment="1">
      <alignment horizontal="center" vertical="center"/>
    </xf>
    <xf numFmtId="0" fontId="37" fillId="6" borderId="1" xfId="0" applyFont="1" applyFill="1" applyBorder="1" applyAlignment="1">
      <alignment horizontal="center" vertical="center" wrapText="1"/>
    </xf>
    <xf numFmtId="177" fontId="18" fillId="6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45" fillId="11" borderId="0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177" fontId="11" fillId="6" borderId="0" xfId="0" applyNumberFormat="1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29" fillId="11" borderId="0" xfId="0" applyFont="1" applyFill="1" applyBorder="1" applyAlignment="1">
      <alignment horizontal="center" vertical="center" wrapText="1"/>
    </xf>
    <xf numFmtId="177" fontId="29" fillId="6" borderId="1" xfId="0" applyNumberFormat="1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 wrapText="1"/>
    </xf>
    <xf numFmtId="0" fontId="58" fillId="8" borderId="1" xfId="0" applyFont="1" applyFill="1" applyBorder="1" applyAlignment="1">
      <alignment horizontal="center" vertical="center" wrapText="1"/>
    </xf>
    <xf numFmtId="177" fontId="45" fillId="6" borderId="1" xfId="0" applyNumberFormat="1" applyFont="1" applyFill="1" applyBorder="1" applyAlignment="1">
      <alignment horizontal="center" vertical="center"/>
    </xf>
    <xf numFmtId="0" fontId="58" fillId="6" borderId="1" xfId="0" applyFont="1" applyFill="1" applyBorder="1" applyAlignment="1">
      <alignment horizontal="center" vertical="center" wrapText="1"/>
    </xf>
    <xf numFmtId="0" fontId="58" fillId="11" borderId="1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/>
    </xf>
    <xf numFmtId="0" fontId="45" fillId="6" borderId="1" xfId="0" applyFont="1" applyFill="1" applyBorder="1" applyAlignment="1">
      <alignment horizontal="center" vertical="center" wrapText="1"/>
    </xf>
    <xf numFmtId="0" fontId="45" fillId="11" borderId="1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45" fillId="8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29" fillId="8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7" fillId="11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 wrapText="1"/>
    </xf>
    <xf numFmtId="0" fontId="45" fillId="6" borderId="0" xfId="0" applyFont="1" applyFill="1" applyBorder="1" applyAlignment="1">
      <alignment horizontal="center" vertical="center" wrapText="1"/>
    </xf>
    <xf numFmtId="0" fontId="58" fillId="6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/>
    </xf>
    <xf numFmtId="0" fontId="36" fillId="18" borderId="1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/>
    </xf>
    <xf numFmtId="0" fontId="30" fillId="11" borderId="1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11" fillId="6" borderId="0" xfId="0" applyFont="1" applyFill="1" applyAlignment="1">
      <alignment vertical="center"/>
    </xf>
    <xf numFmtId="0" fontId="36" fillId="6" borderId="0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left" vertical="center"/>
    </xf>
    <xf numFmtId="0" fontId="34" fillId="6" borderId="0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16" fillId="12" borderId="0" xfId="0" applyFont="1" applyFill="1" applyAlignment="1" applyProtection="1">
      <alignment vertical="center"/>
    </xf>
    <xf numFmtId="0" fontId="29" fillId="6" borderId="1" xfId="0" applyFont="1" applyFill="1" applyBorder="1" applyAlignment="1">
      <alignment horizontal="center" vertical="center" wrapText="1"/>
    </xf>
    <xf numFmtId="0" fontId="64" fillId="12" borderId="1" xfId="0" applyFont="1" applyFill="1" applyBorder="1" applyAlignment="1" applyProtection="1">
      <alignment horizontal="center" vertical="center" wrapText="1"/>
      <protection locked="0"/>
    </xf>
    <xf numFmtId="0" fontId="65" fillId="12" borderId="1" xfId="0" applyFont="1" applyFill="1" applyBorder="1" applyAlignment="1" applyProtection="1">
      <alignment horizontal="center" vertical="center" wrapText="1"/>
      <protection locked="0"/>
    </xf>
    <xf numFmtId="0" fontId="24" fillId="12" borderId="1" xfId="0" applyFont="1" applyFill="1" applyBorder="1"/>
    <xf numFmtId="0" fontId="18" fillId="12" borderId="1" xfId="0" applyFont="1" applyFill="1" applyBorder="1" applyAlignment="1">
      <alignment horizontal="center" vertical="center" wrapText="1"/>
    </xf>
    <xf numFmtId="0" fontId="16" fillId="6" borderId="0" xfId="0" applyFont="1" applyFill="1" applyAlignment="1" applyProtection="1">
      <alignment horizontal="left" vertical="center"/>
    </xf>
    <xf numFmtId="0" fontId="16" fillId="12" borderId="0" xfId="0" applyFont="1" applyFill="1" applyAlignment="1" applyProtection="1">
      <alignment horizontal="left" vertical="center"/>
    </xf>
    <xf numFmtId="0" fontId="48" fillId="4" borderId="0" xfId="0" applyFont="1" applyFill="1" applyAlignment="1">
      <alignment vertical="center"/>
    </xf>
    <xf numFmtId="0" fontId="56" fillId="4" borderId="1" xfId="0" applyFont="1" applyFill="1" applyBorder="1" applyAlignment="1">
      <alignment vertical="center"/>
    </xf>
    <xf numFmtId="0" fontId="29" fillId="21" borderId="1" xfId="0" applyFont="1" applyFill="1" applyBorder="1" applyAlignment="1">
      <alignment horizontal="center" vertical="center" wrapText="1"/>
    </xf>
    <xf numFmtId="0" fontId="17" fillId="21" borderId="1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 wrapText="1"/>
    </xf>
    <xf numFmtId="0" fontId="29" fillId="22" borderId="1" xfId="0" applyFont="1" applyFill="1" applyBorder="1" applyAlignment="1">
      <alignment horizontal="center" vertical="center" wrapText="1"/>
    </xf>
    <xf numFmtId="0" fontId="30" fillId="22" borderId="1" xfId="0" applyFont="1" applyFill="1" applyBorder="1" applyAlignment="1">
      <alignment horizontal="center" vertical="center" wrapText="1"/>
    </xf>
    <xf numFmtId="0" fontId="29" fillId="22" borderId="1" xfId="0" applyFont="1" applyFill="1" applyBorder="1" applyAlignment="1">
      <alignment horizontal="center" vertical="center"/>
    </xf>
    <xf numFmtId="0" fontId="29" fillId="18" borderId="1" xfId="0" applyFont="1" applyFill="1" applyBorder="1" applyAlignment="1">
      <alignment horizontal="center" vertical="center" wrapText="1"/>
    </xf>
    <xf numFmtId="0" fontId="29" fillId="14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9" fillId="14" borderId="8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29" fillId="14" borderId="14" xfId="0" applyFont="1" applyFill="1" applyBorder="1" applyAlignment="1">
      <alignment horizontal="center" vertical="center"/>
    </xf>
    <xf numFmtId="0" fontId="30" fillId="22" borderId="13" xfId="0" applyFont="1" applyFill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 applyProtection="1">
      <alignment horizontal="center" vertical="center" wrapText="1"/>
    </xf>
    <xf numFmtId="0" fontId="18" fillId="22" borderId="1" xfId="0" applyFont="1" applyFill="1" applyBorder="1" applyAlignment="1" applyProtection="1">
      <alignment horizontal="center" vertical="center"/>
    </xf>
    <xf numFmtId="0" fontId="17" fillId="12" borderId="1" xfId="0" applyFont="1" applyFill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24" fillId="12" borderId="0" xfId="0" applyFont="1" applyFill="1" applyBorder="1"/>
    <xf numFmtId="0" fontId="29" fillId="12" borderId="0" xfId="0" applyFont="1" applyFill="1" applyBorder="1" applyAlignment="1">
      <alignment horizontal="center" vertical="center" wrapText="1"/>
    </xf>
    <xf numFmtId="0" fontId="29" fillId="22" borderId="0" xfId="0" applyFont="1" applyFill="1" applyBorder="1" applyAlignment="1">
      <alignment horizontal="center" vertical="center" wrapText="1"/>
    </xf>
    <xf numFmtId="0" fontId="29" fillId="18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 wrapText="1"/>
    </xf>
    <xf numFmtId="0" fontId="66" fillId="6" borderId="1" xfId="0" applyFont="1" applyFill="1" applyBorder="1" applyAlignment="1">
      <alignment horizontal="center" vertical="center"/>
    </xf>
    <xf numFmtId="0" fontId="30" fillId="24" borderId="3" xfId="0" applyFont="1" applyFill="1" applyBorder="1" applyAlignment="1">
      <alignment horizontal="center" vertical="center" wrapText="1"/>
    </xf>
    <xf numFmtId="2" fontId="30" fillId="12" borderId="1" xfId="0" applyNumberFormat="1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169" fontId="8" fillId="0" borderId="1" xfId="0" applyNumberFormat="1" applyFont="1" applyBorder="1" applyAlignment="1">
      <alignment horizontal="center" vertical="center"/>
    </xf>
    <xf numFmtId="0" fontId="18" fillId="6" borderId="0" xfId="0" applyFont="1" applyFill="1" applyAlignment="1">
      <alignment vertical="center"/>
    </xf>
    <xf numFmtId="0" fontId="29" fillId="6" borderId="0" xfId="0" applyFont="1" applyFill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center" vertical="center" wrapText="1"/>
    </xf>
    <xf numFmtId="0" fontId="26" fillId="25" borderId="1" xfId="0" applyFont="1" applyFill="1" applyBorder="1" applyAlignment="1">
      <alignment horizontal="center" vertical="center" wrapText="1"/>
    </xf>
    <xf numFmtId="166" fontId="29" fillId="6" borderId="1" xfId="0" applyNumberFormat="1" applyFont="1" applyFill="1" applyBorder="1" applyAlignment="1" applyProtection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70" fillId="4" borderId="1" xfId="0" applyFont="1" applyFill="1" applyBorder="1" applyAlignment="1">
      <alignment horizontal="center" vertical="center" wrapText="1"/>
    </xf>
    <xf numFmtId="0" fontId="71" fillId="24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2" fontId="71" fillId="9" borderId="1" xfId="0" applyNumberFormat="1" applyFont="1" applyFill="1" applyBorder="1" applyAlignment="1">
      <alignment horizontal="center" vertical="center" wrapText="1"/>
    </xf>
    <xf numFmtId="0" fontId="72" fillId="9" borderId="1" xfId="0" applyFont="1" applyFill="1" applyBorder="1" applyAlignment="1">
      <alignment horizontal="center" vertical="center" wrapText="1"/>
    </xf>
    <xf numFmtId="3" fontId="27" fillId="15" borderId="1" xfId="2" applyNumberFormat="1" applyFont="1" applyFill="1" applyBorder="1" applyAlignment="1">
      <alignment horizontal="center" vertical="center" wrapText="1"/>
    </xf>
    <xf numFmtId="2" fontId="71" fillId="11" borderId="1" xfId="0" applyNumberFormat="1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71" fillId="6" borderId="0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/>
    </xf>
    <xf numFmtId="2" fontId="71" fillId="6" borderId="1" xfId="0" applyNumberFormat="1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2" fontId="71" fillId="11" borderId="1" xfId="0" applyNumberFormat="1" applyFont="1" applyFill="1" applyBorder="1" applyAlignment="1">
      <alignment horizontal="center" vertical="center"/>
    </xf>
    <xf numFmtId="0" fontId="72" fillId="8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71" fillId="23" borderId="1" xfId="0" applyFont="1" applyFill="1" applyBorder="1" applyAlignment="1">
      <alignment horizontal="center" vertical="center"/>
    </xf>
    <xf numFmtId="0" fontId="34" fillId="13" borderId="1" xfId="0" applyFont="1" applyFill="1" applyBorder="1" applyAlignment="1">
      <alignment horizontal="center" vertical="center"/>
    </xf>
    <xf numFmtId="0" fontId="36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77" fontId="37" fillId="3" borderId="1" xfId="0" applyNumberFormat="1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2" fontId="2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77" fontId="6" fillId="6" borderId="1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177" fontId="6" fillId="6" borderId="1" xfId="0" applyNumberFormat="1" applyFont="1" applyFill="1" applyBorder="1" applyAlignment="1">
      <alignment horizontal="center" vertical="center" wrapText="1"/>
    </xf>
    <xf numFmtId="164" fontId="17" fillId="20" borderId="3" xfId="0" applyNumberFormat="1" applyFont="1" applyFill="1" applyBorder="1" applyAlignment="1" applyProtection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74" fillId="12" borderId="1" xfId="0" applyFont="1" applyFill="1" applyBorder="1" applyAlignment="1">
      <alignment horizontal="center" vertical="center"/>
    </xf>
    <xf numFmtId="167" fontId="17" fillId="6" borderId="1" xfId="0" applyNumberFormat="1" applyFont="1" applyFill="1" applyBorder="1" applyAlignment="1" applyProtection="1">
      <alignment horizontal="center" vertical="center"/>
      <protection locked="0"/>
    </xf>
    <xf numFmtId="173" fontId="6" fillId="6" borderId="1" xfId="0" applyNumberFormat="1" applyFont="1" applyFill="1" applyBorder="1" applyAlignment="1" applyProtection="1">
      <alignment horizontal="center" vertical="center"/>
    </xf>
    <xf numFmtId="174" fontId="6" fillId="6" borderId="1" xfId="0" applyNumberFormat="1" applyFont="1" applyFill="1" applyBorder="1" applyAlignment="1" applyProtection="1">
      <alignment horizontal="center" vertical="center"/>
    </xf>
    <xf numFmtId="1" fontId="24" fillId="3" borderId="11" xfId="0" applyNumberFormat="1" applyFont="1" applyFill="1" applyBorder="1" applyAlignment="1">
      <alignment horizontal="center" vertical="center"/>
    </xf>
    <xf numFmtId="1" fontId="24" fillId="3" borderId="12" xfId="0" applyNumberFormat="1" applyFont="1" applyFill="1" applyBorder="1" applyAlignment="1">
      <alignment horizontal="center" vertical="center"/>
    </xf>
    <xf numFmtId="179" fontId="24" fillId="3" borderId="11" xfId="0" applyNumberFormat="1" applyFont="1" applyFill="1" applyBorder="1" applyAlignment="1">
      <alignment horizontal="center" vertical="center"/>
    </xf>
    <xf numFmtId="0" fontId="55" fillId="12" borderId="1" xfId="0" applyFont="1" applyFill="1" applyBorder="1" applyAlignment="1" applyProtection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6" fillId="12" borderId="0" xfId="0" applyFont="1" applyFill="1" applyProtection="1"/>
    <xf numFmtId="0" fontId="64" fillId="12" borderId="0" xfId="0" applyFont="1" applyFill="1" applyAlignment="1" applyProtection="1">
      <alignment horizontal="center" vertical="center"/>
    </xf>
    <xf numFmtId="0" fontId="64" fillId="12" borderId="0" xfId="0" applyFont="1" applyFill="1" applyAlignment="1" applyProtection="1">
      <alignment horizontal="center" vertical="center" wrapText="1"/>
    </xf>
    <xf numFmtId="0" fontId="64" fillId="6" borderId="0" xfId="0" applyFont="1" applyFill="1" applyAlignment="1" applyProtection="1">
      <alignment vertical="center"/>
    </xf>
    <xf numFmtId="0" fontId="16" fillId="12" borderId="0" xfId="0" applyFont="1" applyFill="1" applyBorder="1" applyProtection="1"/>
    <xf numFmtId="0" fontId="61" fillId="12" borderId="0" xfId="0" applyFont="1" applyFill="1" applyAlignment="1" applyProtection="1">
      <alignment horizontal="right" vertical="center" wrapText="1"/>
    </xf>
    <xf numFmtId="0" fontId="15" fillId="12" borderId="0" xfId="0" applyFont="1" applyFill="1" applyAlignment="1" applyProtection="1">
      <alignment horizontal="center" vertical="center"/>
    </xf>
    <xf numFmtId="0" fontId="39" fillId="12" borderId="0" xfId="0" applyFont="1" applyFill="1" applyProtection="1"/>
    <xf numFmtId="0" fontId="35" fillId="12" borderId="0" xfId="0" applyFont="1" applyFill="1" applyProtection="1"/>
    <xf numFmtId="0" fontId="61" fillId="12" borderId="0" xfId="0" applyFont="1" applyFill="1" applyAlignment="1" applyProtection="1">
      <alignment horizontal="left" vertical="center" wrapText="1"/>
    </xf>
    <xf numFmtId="0" fontId="14" fillId="12" borderId="0" xfId="0" applyFont="1" applyFill="1" applyBorder="1" applyAlignment="1" applyProtection="1">
      <alignment horizontal="left" vertical="top" wrapText="1"/>
    </xf>
    <xf numFmtId="0" fontId="76" fillId="12" borderId="0" xfId="0" applyFont="1" applyFill="1" applyAlignment="1" applyProtection="1">
      <alignment horizontal="center"/>
    </xf>
    <xf numFmtId="165" fontId="41" fillId="12" borderId="0" xfId="0" applyNumberFormat="1" applyFont="1" applyFill="1" applyAlignment="1" applyProtection="1">
      <alignment horizontal="left" vertical="center"/>
    </xf>
    <xf numFmtId="165" fontId="51" fillId="12" borderId="0" xfId="0" applyNumberFormat="1" applyFont="1" applyFill="1" applyAlignment="1" applyProtection="1">
      <alignment horizontal="left" vertical="center"/>
    </xf>
    <xf numFmtId="0" fontId="21" fillId="12" borderId="0" xfId="0" applyFont="1" applyFill="1" applyAlignment="1" applyProtection="1">
      <alignment vertical="top" wrapText="1"/>
    </xf>
    <xf numFmtId="0" fontId="19" fillId="12" borderId="0" xfId="0" applyFont="1" applyFill="1" applyAlignment="1" applyProtection="1">
      <alignment horizontal="center" vertical="center"/>
    </xf>
    <xf numFmtId="14" fontId="16" fillId="12" borderId="0" xfId="0" applyNumberFormat="1" applyFont="1" applyFill="1" applyAlignment="1" applyProtection="1">
      <alignment horizontal="center" vertical="center"/>
    </xf>
    <xf numFmtId="0" fontId="62" fillId="6" borderId="0" xfId="1" applyFont="1" applyFill="1" applyBorder="1" applyAlignment="1" applyProtection="1">
      <alignment horizontal="left" vertical="center"/>
    </xf>
    <xf numFmtId="0" fontId="63" fillId="6" borderId="0" xfId="0" applyFont="1" applyFill="1" applyBorder="1" applyAlignment="1" applyProtection="1">
      <alignment vertical="center"/>
    </xf>
    <xf numFmtId="0" fontId="24" fillId="0" borderId="7" xfId="0" applyFont="1" applyBorder="1" applyAlignment="1">
      <alignment horizontal="center" vertical="center"/>
    </xf>
    <xf numFmtId="0" fontId="24" fillId="14" borderId="7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 wrapText="1"/>
    </xf>
    <xf numFmtId="0" fontId="24" fillId="12" borderId="7" xfId="0" applyFont="1" applyFill="1" applyBorder="1"/>
    <xf numFmtId="0" fontId="24" fillId="3" borderId="7" xfId="0" applyFont="1" applyFill="1" applyBorder="1"/>
    <xf numFmtId="0" fontId="17" fillId="12" borderId="0" xfId="0" applyFont="1" applyFill="1" applyBorder="1" applyAlignment="1" applyProtection="1">
      <alignment horizontal="center"/>
    </xf>
    <xf numFmtId="0" fontId="41" fillId="12" borderId="0" xfId="0" applyFont="1" applyFill="1" applyAlignment="1" applyProtection="1">
      <alignment horizontal="left" vertical="center"/>
    </xf>
    <xf numFmtId="0" fontId="66" fillId="12" borderId="0" xfId="0" applyFont="1" applyFill="1" applyProtection="1"/>
    <xf numFmtId="0" fontId="53" fillId="12" borderId="9" xfId="0" applyFont="1" applyFill="1" applyBorder="1" applyAlignment="1" applyProtection="1">
      <alignment horizontal="left" vertical="center" wrapText="1"/>
    </xf>
    <xf numFmtId="0" fontId="19" fillId="12" borderId="1" xfId="0" applyFont="1" applyFill="1" applyBorder="1" applyAlignment="1" applyProtection="1">
      <alignment horizontal="center" vertical="center"/>
    </xf>
    <xf numFmtId="0" fontId="19" fillId="12" borderId="1" xfId="0" applyFont="1" applyFill="1" applyBorder="1" applyAlignment="1" applyProtection="1">
      <alignment horizontal="center" vertical="center"/>
      <protection locked="0"/>
    </xf>
    <xf numFmtId="0" fontId="40" fillId="12" borderId="0" xfId="0" applyFont="1" applyFill="1" applyAlignment="1" applyProtection="1">
      <alignment horizontal="center" vertical="center" wrapText="1"/>
    </xf>
    <xf numFmtId="0" fontId="46" fillId="12" borderId="1" xfId="0" applyFont="1" applyFill="1" applyBorder="1" applyAlignment="1" applyProtection="1">
      <alignment horizontal="center" vertical="center" wrapText="1"/>
    </xf>
    <xf numFmtId="0" fontId="28" fillId="12" borderId="0" xfId="0" applyFont="1" applyFill="1" applyAlignment="1" applyProtection="1">
      <alignment horizontal="center" vertical="center"/>
    </xf>
    <xf numFmtId="0" fontId="50" fillId="12" borderId="1" xfId="0" applyFont="1" applyFill="1" applyBorder="1" applyAlignment="1" applyProtection="1">
      <alignment horizontal="center" vertical="center"/>
    </xf>
    <xf numFmtId="0" fontId="66" fillId="12" borderId="0" xfId="0" applyFont="1" applyFill="1" applyAlignment="1" applyProtection="1">
      <alignment horizontal="center" vertical="center"/>
    </xf>
    <xf numFmtId="0" fontId="16" fillId="12" borderId="0" xfId="0" applyFont="1" applyFill="1" applyAlignment="1" applyProtection="1">
      <alignment horizontal="right" vertical="center"/>
    </xf>
    <xf numFmtId="172" fontId="55" fillId="12" borderId="9" xfId="0" applyNumberFormat="1" applyFont="1" applyFill="1" applyBorder="1" applyAlignment="1" applyProtection="1">
      <alignment horizontal="center" vertical="center"/>
    </xf>
    <xf numFmtId="165" fontId="25" fillId="12" borderId="0" xfId="0" applyNumberFormat="1" applyFont="1" applyFill="1" applyAlignment="1" applyProtection="1">
      <alignment horizontal="right" vertical="center"/>
    </xf>
    <xf numFmtId="1" fontId="38" fillId="12" borderId="1" xfId="0" applyNumberFormat="1" applyFont="1" applyFill="1" applyBorder="1" applyAlignment="1" applyProtection="1">
      <alignment horizontal="center" vertical="center"/>
    </xf>
    <xf numFmtId="1" fontId="75" fillId="12" borderId="1" xfId="0" applyNumberFormat="1" applyFont="1" applyFill="1" applyBorder="1" applyAlignment="1" applyProtection="1">
      <alignment horizontal="center" vertical="center"/>
    </xf>
    <xf numFmtId="0" fontId="17" fillId="12" borderId="0" xfId="0" applyFont="1" applyFill="1" applyAlignment="1" applyProtection="1">
      <alignment horizontal="left" vertical="center"/>
    </xf>
    <xf numFmtId="165" fontId="51" fillId="12" borderId="0" xfId="0" applyNumberFormat="1" applyFont="1" applyFill="1" applyAlignment="1" applyProtection="1">
      <alignment horizontal="center" vertical="center"/>
    </xf>
    <xf numFmtId="0" fontId="17" fillId="12" borderId="0" xfId="0" applyFont="1" applyFill="1" applyAlignment="1" applyProtection="1">
      <alignment horizontal="center" vertical="center"/>
    </xf>
    <xf numFmtId="165" fontId="24" fillId="12" borderId="0" xfId="0" applyNumberFormat="1" applyFont="1" applyFill="1" applyAlignment="1" applyProtection="1">
      <alignment horizontal="left" vertical="center"/>
    </xf>
    <xf numFmtId="0" fontId="24" fillId="12" borderId="0" xfId="0" applyFont="1" applyFill="1" applyProtection="1"/>
    <xf numFmtId="0" fontId="24" fillId="12" borderId="0" xfId="0" applyFont="1" applyFill="1" applyAlignment="1" applyProtection="1">
      <alignment vertical="center"/>
    </xf>
    <xf numFmtId="0" fontId="0" fillId="12" borderId="0" xfId="0" applyFill="1"/>
    <xf numFmtId="0" fontId="24" fillId="12" borderId="0" xfId="0" applyFont="1" applyFill="1" applyAlignment="1" applyProtection="1">
      <alignment horizontal="center"/>
    </xf>
    <xf numFmtId="0" fontId="18" fillId="12" borderId="0" xfId="0" applyFont="1" applyFill="1" applyAlignment="1" applyProtection="1">
      <alignment horizontal="center"/>
    </xf>
    <xf numFmtId="0" fontId="0" fillId="12" borderId="0" xfId="0" applyFill="1" applyProtection="1"/>
    <xf numFmtId="0" fontId="18" fillId="12" borderId="0" xfId="0" applyFont="1" applyFill="1" applyProtection="1"/>
    <xf numFmtId="0" fontId="35" fillId="12" borderId="0" xfId="0" applyFont="1" applyFill="1" applyBorder="1" applyAlignment="1" applyProtection="1">
      <alignment horizontal="center" vertical="center"/>
    </xf>
    <xf numFmtId="0" fontId="28" fillId="12" borderId="0" xfId="0" applyFont="1" applyFill="1" applyBorder="1" applyAlignment="1" applyProtection="1">
      <alignment horizontal="center" vertical="center"/>
    </xf>
    <xf numFmtId="0" fontId="68" fillId="12" borderId="0" xfId="0" applyFont="1" applyFill="1" applyAlignment="1" applyProtection="1">
      <alignment horizontal="center" vertical="center"/>
    </xf>
    <xf numFmtId="0" fontId="16" fillId="12" borderId="0" xfId="0" applyFont="1" applyFill="1" applyAlignment="1" applyProtection="1">
      <alignment horizontal="center"/>
    </xf>
    <xf numFmtId="172" fontId="55" fillId="12" borderId="0" xfId="0" applyNumberFormat="1" applyFont="1" applyFill="1" applyBorder="1" applyAlignment="1" applyProtection="1">
      <alignment horizontal="center" vertical="center"/>
    </xf>
    <xf numFmtId="0" fontId="28" fillId="12" borderId="0" xfId="0" applyFont="1" applyFill="1" applyAlignment="1" applyProtection="1">
      <alignment horizontal="center"/>
    </xf>
    <xf numFmtId="178" fontId="63" fillId="12" borderId="0" xfId="0" applyNumberFormat="1" applyFont="1" applyFill="1" applyAlignment="1" applyProtection="1">
      <alignment horizontal="center" vertical="center"/>
    </xf>
    <xf numFmtId="176" fontId="78" fillId="12" borderId="0" xfId="0" applyNumberFormat="1" applyFont="1" applyFill="1" applyAlignment="1" applyProtection="1">
      <alignment horizontal="center" vertical="center"/>
    </xf>
    <xf numFmtId="0" fontId="25" fillId="12" borderId="0" xfId="0" applyFont="1" applyFill="1" applyAlignment="1" applyProtection="1">
      <alignment horizontal="center" vertical="top"/>
    </xf>
    <xf numFmtId="0" fontId="27" fillId="12" borderId="0" xfId="0" applyFont="1" applyFill="1" applyAlignment="1" applyProtection="1">
      <alignment vertical="top"/>
    </xf>
    <xf numFmtId="0" fontId="25" fillId="12" borderId="0" xfId="0" applyFont="1" applyFill="1" applyBorder="1" applyAlignment="1" applyProtection="1">
      <alignment horizontal="center"/>
    </xf>
    <xf numFmtId="14" fontId="55" fillId="12" borderId="1" xfId="0" applyNumberFormat="1" applyFont="1" applyFill="1" applyBorder="1" applyAlignment="1" applyProtection="1">
      <alignment horizontal="center" vertical="center"/>
    </xf>
    <xf numFmtId="14" fontId="29" fillId="12" borderId="1" xfId="0" applyNumberFormat="1" applyFont="1" applyFill="1" applyBorder="1" applyAlignment="1" applyProtection="1">
      <alignment horizontal="center" vertical="center"/>
    </xf>
    <xf numFmtId="0" fontId="62" fillId="6" borderId="0" xfId="1" applyFont="1" applyFill="1" applyBorder="1" applyAlignment="1" applyProtection="1">
      <alignment vertical="center"/>
    </xf>
    <xf numFmtId="0" fontId="80" fillId="12" borderId="0" xfId="0" applyFont="1" applyFill="1" applyAlignment="1" applyProtection="1">
      <alignment vertical="top" wrapText="1"/>
    </xf>
    <xf numFmtId="0" fontId="81" fillId="12" borderId="0" xfId="0" applyFont="1" applyFill="1" applyAlignment="1" applyProtection="1">
      <alignment horizontal="center" vertical="center"/>
    </xf>
    <xf numFmtId="0" fontId="25" fillId="14" borderId="7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 wrapText="1"/>
    </xf>
    <xf numFmtId="0" fontId="25" fillId="12" borderId="6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77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 applyProtection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77" fontId="2" fillId="6" borderId="1" xfId="0" applyNumberFormat="1" applyFont="1" applyFill="1" applyBorder="1" applyAlignment="1">
      <alignment horizontal="center" vertical="center" wrapText="1"/>
    </xf>
    <xf numFmtId="0" fontId="31" fillId="1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6" fillId="19" borderId="3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6" fillId="19" borderId="19" xfId="0" applyFont="1" applyFill="1" applyBorder="1" applyAlignment="1" applyProtection="1">
      <alignment horizontal="center" vertical="center"/>
    </xf>
    <xf numFmtId="0" fontId="26" fillId="19" borderId="5" xfId="0" applyFont="1" applyFill="1" applyBorder="1" applyAlignment="1" applyProtection="1">
      <alignment horizontal="center" vertical="center"/>
    </xf>
    <xf numFmtId="0" fontId="82" fillId="6" borderId="0" xfId="0" applyFont="1" applyFill="1" applyBorder="1" applyAlignment="1" applyProtection="1">
      <alignment horizontal="left" wrapText="1"/>
    </xf>
    <xf numFmtId="0" fontId="79" fillId="19" borderId="1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64" fillId="12" borderId="20" xfId="0" applyFont="1" applyFill="1" applyBorder="1" applyAlignment="1" applyProtection="1">
      <alignment horizontal="center" vertical="center"/>
    </xf>
    <xf numFmtId="0" fontId="64" fillId="12" borderId="0" xfId="0" applyFont="1" applyFill="1" applyBorder="1" applyAlignment="1" applyProtection="1">
      <alignment horizontal="center" vertical="center"/>
    </xf>
    <xf numFmtId="0" fontId="64" fillId="12" borderId="18" xfId="0" applyFont="1" applyFill="1" applyBorder="1" applyAlignment="1" applyProtection="1">
      <alignment horizontal="center" vertical="center"/>
    </xf>
    <xf numFmtId="0" fontId="77" fillId="12" borderId="20" xfId="0" applyFont="1" applyFill="1" applyBorder="1" applyAlignment="1" applyProtection="1">
      <alignment horizontal="center" vertical="center" wrapText="1"/>
    </xf>
    <xf numFmtId="0" fontId="77" fillId="12" borderId="0" xfId="0" applyFont="1" applyFill="1" applyBorder="1" applyAlignment="1" applyProtection="1">
      <alignment horizontal="center" vertical="center" wrapText="1"/>
    </xf>
    <xf numFmtId="0" fontId="77" fillId="12" borderId="18" xfId="0" applyFont="1" applyFill="1" applyBorder="1" applyAlignment="1" applyProtection="1">
      <alignment horizontal="center" vertical="center" wrapText="1"/>
    </xf>
    <xf numFmtId="0" fontId="64" fillId="12" borderId="20" xfId="0" applyFont="1" applyFill="1" applyBorder="1" applyAlignment="1" applyProtection="1">
      <alignment horizontal="center" vertical="center" wrapText="1"/>
    </xf>
    <xf numFmtId="0" fontId="64" fillId="12" borderId="0" xfId="0" applyFont="1" applyFill="1" applyBorder="1" applyAlignment="1" applyProtection="1">
      <alignment horizontal="center" vertical="center" wrapText="1"/>
    </xf>
    <xf numFmtId="0" fontId="64" fillId="12" borderId="18" xfId="0" applyFont="1" applyFill="1" applyBorder="1" applyAlignment="1" applyProtection="1">
      <alignment horizontal="center" vertical="center" wrapText="1"/>
    </xf>
    <xf numFmtId="0" fontId="18" fillId="22" borderId="1" xfId="0" applyFont="1" applyFill="1" applyBorder="1" applyAlignment="1" applyProtection="1">
      <alignment horizontal="center" vertical="center"/>
    </xf>
    <xf numFmtId="0" fontId="73" fillId="6" borderId="0" xfId="0" applyFont="1" applyFill="1" applyBorder="1" applyAlignment="1" applyProtection="1">
      <alignment horizontal="left" wrapText="1"/>
    </xf>
    <xf numFmtId="0" fontId="42" fillId="12" borderId="0" xfId="0" applyFont="1" applyFill="1" applyBorder="1" applyAlignment="1" applyProtection="1">
      <alignment horizontal="center" vertical="center" wrapText="1"/>
    </xf>
    <xf numFmtId="0" fontId="42" fillId="12" borderId="18" xfId="0" applyFont="1" applyFill="1" applyBorder="1" applyAlignment="1" applyProtection="1">
      <alignment horizontal="center" vertical="center" wrapText="1"/>
    </xf>
    <xf numFmtId="0" fontId="26" fillId="2" borderId="6" xfId="0" applyFont="1" applyFill="1" applyBorder="1" applyAlignment="1" applyProtection="1">
      <alignment horizontal="center" vertical="center" wrapText="1"/>
    </xf>
    <xf numFmtId="0" fontId="26" fillId="2" borderId="15" xfId="0" applyFont="1" applyFill="1" applyBorder="1" applyAlignment="1" applyProtection="1">
      <alignment horizontal="center" vertical="center" wrapText="1"/>
    </xf>
    <xf numFmtId="0" fontId="26" fillId="2" borderId="2" xfId="0" applyFont="1" applyFill="1" applyBorder="1" applyAlignment="1" applyProtection="1">
      <alignment horizontal="center" vertical="center" wrapText="1"/>
    </xf>
    <xf numFmtId="0" fontId="64" fillId="6" borderId="7" xfId="0" applyFont="1" applyFill="1" applyBorder="1" applyAlignment="1" applyProtection="1">
      <alignment horizontal="center" vertical="center" wrapText="1"/>
    </xf>
    <xf numFmtId="0" fontId="64" fillId="6" borderId="16" xfId="0" applyFont="1" applyFill="1" applyBorder="1" applyAlignment="1" applyProtection="1">
      <alignment horizontal="center" vertical="center" wrapText="1"/>
    </xf>
    <xf numFmtId="0" fontId="64" fillId="6" borderId="9" xfId="0" applyFont="1" applyFill="1" applyBorder="1" applyAlignment="1" applyProtection="1">
      <alignment horizontal="center" vertical="center" wrapText="1"/>
    </xf>
    <xf numFmtId="0" fontId="64" fillId="6" borderId="17" xfId="0" applyFont="1" applyFill="1" applyBorder="1" applyAlignment="1" applyProtection="1">
      <alignment horizontal="center" vertical="center" wrapText="1"/>
    </xf>
    <xf numFmtId="0" fontId="64" fillId="6" borderId="4" xfId="0" applyFont="1" applyFill="1" applyBorder="1" applyAlignment="1" applyProtection="1">
      <alignment horizontal="center" vertical="center" wrapText="1"/>
    </xf>
    <xf numFmtId="0" fontId="64" fillId="6" borderId="8" xfId="0" applyFont="1" applyFill="1" applyBorder="1" applyAlignment="1" applyProtection="1">
      <alignment horizontal="center" vertical="center" wrapText="1"/>
    </xf>
    <xf numFmtId="0" fontId="14" fillId="6" borderId="0" xfId="0" applyFont="1" applyFill="1" applyBorder="1" applyAlignment="1" applyProtection="1">
      <alignment horizontal="left" wrapText="1"/>
    </xf>
    <xf numFmtId="1" fontId="64" fillId="6" borderId="3" xfId="0" applyNumberFormat="1" applyFont="1" applyFill="1" applyBorder="1" applyAlignment="1" applyProtection="1">
      <alignment horizontal="center" vertical="center" wrapText="1"/>
    </xf>
    <xf numFmtId="1" fontId="64" fillId="6" borderId="5" xfId="0" applyNumberFormat="1" applyFont="1" applyFill="1" applyBorder="1" applyAlignment="1" applyProtection="1">
      <alignment horizontal="center" vertical="center" wrapText="1"/>
    </xf>
    <xf numFmtId="0" fontId="17" fillId="12" borderId="1" xfId="0" applyFont="1" applyFill="1" applyBorder="1" applyAlignment="1" applyProtection="1">
      <alignment horizontal="center" vertical="center"/>
    </xf>
    <xf numFmtId="0" fontId="67" fillId="6" borderId="1" xfId="0" applyFont="1" applyFill="1" applyBorder="1" applyAlignment="1" applyProtection="1">
      <alignment horizontal="center" vertical="center" wrapText="1"/>
    </xf>
    <xf numFmtId="0" fontId="55" fillId="12" borderId="1" xfId="0" applyFont="1" applyFill="1" applyBorder="1" applyAlignment="1" applyProtection="1">
      <alignment horizontal="center" vertical="center" wrapText="1"/>
    </xf>
    <xf numFmtId="0" fontId="55" fillId="12" borderId="1" xfId="0" applyFont="1" applyFill="1" applyBorder="1" applyAlignment="1" applyProtection="1">
      <alignment horizontal="center" vertical="center" wrapText="1"/>
      <protection locked="0"/>
    </xf>
  </cellXfs>
  <cellStyles count="5">
    <cellStyle name="Gramm" xfId="3"/>
    <cellStyle name="Hyperlink" xfId="1" builtinId="8"/>
    <cellStyle name="Komma" xfId="2" builtinId="3"/>
    <cellStyle name="Standard" xfId="0" builtinId="0"/>
    <cellStyle name="Unit_-U Bag" xfId="4"/>
  </cellStyles>
  <dxfs count="191">
    <dxf>
      <font>
        <color theme="0" tint="-0.24994659260841701"/>
      </font>
    </dxf>
    <dxf>
      <font>
        <color theme="0" tint="-0.24994659260841701"/>
      </font>
    </dxf>
    <dxf>
      <font>
        <color theme="1"/>
      </font>
      <fill>
        <patternFill>
          <bgColor theme="1"/>
        </patternFill>
      </fill>
    </dxf>
    <dxf>
      <font>
        <b/>
        <i val="0"/>
        <color theme="1"/>
      </font>
      <fill>
        <patternFill>
          <bgColor rgb="FFCED400"/>
        </patternFill>
      </fill>
    </dxf>
    <dxf>
      <font>
        <b/>
        <i val="0"/>
        <color theme="1"/>
      </font>
      <fill>
        <patternFill>
          <bgColor rgb="FFCED400"/>
        </patternFill>
      </fill>
    </dxf>
    <dxf>
      <font>
        <b/>
        <i val="0"/>
        <color theme="1"/>
      </font>
      <fill>
        <patternFill>
          <bgColor rgb="FFCED400"/>
        </patternFill>
      </fill>
    </dxf>
    <dxf>
      <font>
        <b/>
        <i val="0"/>
        <color theme="1"/>
      </font>
      <fill>
        <patternFill>
          <bgColor rgb="FFCED400"/>
        </patternFill>
      </fill>
    </dxf>
    <dxf>
      <numFmt numFmtId="180" formatCode="0\ &quot;kg&quot;"/>
    </dxf>
    <dxf>
      <font>
        <color theme="0"/>
      </font>
    </dxf>
    <dxf>
      <font>
        <b/>
        <i val="0"/>
        <color theme="1"/>
      </font>
      <fill>
        <patternFill>
          <bgColor rgb="FFCED400"/>
        </patternFill>
      </fill>
    </dxf>
    <dxf>
      <font>
        <b/>
        <i val="0"/>
        <color theme="1"/>
      </font>
      <fill>
        <patternFill>
          <bgColor rgb="FFCED400"/>
        </patternFill>
      </fill>
    </dxf>
    <dxf>
      <numFmt numFmtId="180" formatCode="0\ &quot;kg&quot;"/>
    </dxf>
    <dxf>
      <numFmt numFmtId="180" formatCode="0\ &quot;kg&quot;"/>
    </dxf>
    <dxf>
      <numFmt numFmtId="181" formatCode="&quot;-&quot;"/>
    </dxf>
    <dxf>
      <numFmt numFmtId="181" formatCode="&quot;-&quot;"/>
    </dxf>
    <dxf>
      <numFmt numFmtId="181" formatCode="&quot;-&quot;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numFmt numFmtId="180" formatCode="0\ &quot;kg&quot;"/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7CE"/>
        </patternFill>
      </fill>
    </dxf>
    <dxf>
      <font>
        <b/>
        <i val="0"/>
        <color rgb="FFFF0000"/>
      </font>
    </dxf>
    <dxf>
      <fill>
        <patternFill>
          <bgColor rgb="FFFFC7CE"/>
        </patternFill>
      </fill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ont>
        <color theme="0" tint="-0.14996795556505021"/>
      </font>
    </dxf>
    <dxf>
      <font>
        <color theme="1"/>
      </font>
      <fill>
        <patternFill>
          <bgColor theme="1"/>
        </patternFill>
      </fill>
    </dxf>
    <dxf>
      <font>
        <color theme="0" tint="-0.14996795556505021"/>
      </font>
    </dxf>
    <dxf>
      <font>
        <b/>
        <i val="0"/>
        <color theme="1"/>
      </font>
      <fill>
        <patternFill>
          <bgColor rgb="FFCED400"/>
        </patternFill>
      </fill>
    </dxf>
    <dxf>
      <font>
        <b/>
        <i val="0"/>
        <color theme="1"/>
      </font>
      <fill>
        <patternFill>
          <bgColor rgb="FFCED4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0A52C"/>
      <color rgb="FF3366CC"/>
      <color rgb="FF0066CC"/>
      <color rgb="FFCED400"/>
      <color rgb="FFFFFF99"/>
      <color rgb="FF66FF33"/>
      <color rgb="FFFF505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Lines="25" dropStyle="combo" dx="16" fmlaLink="'Bedarf berechnen'!$C$4" fmlaRange="Auswahl!$B$2:$B$6" sel="5" val="0"/>
</file>

<file path=xl/ctrlProps/ctrlProp10.xml><?xml version="1.0" encoding="utf-8"?>
<formControlPr xmlns="http://schemas.microsoft.com/office/spreadsheetml/2009/9/main" objectType="Drop" dropLines="25" dropStyle="combo" dx="16" fmlaLink="$C$4" fmlaRange="Auswahl!$B$2:$B$6" sel="5" val="0"/>
</file>

<file path=xl/ctrlProps/ctrlProp11.xml><?xml version="1.0" encoding="utf-8"?>
<formControlPr xmlns="http://schemas.microsoft.com/office/spreadsheetml/2009/9/main" objectType="Drop" dropLines="50" dropStyle="combo" dx="16" fmlaLink="Sortenvergleich!$D$6" fmlaRange="Auswahl!$B$30:$B$171" sel="2" val="0"/>
</file>

<file path=xl/ctrlProps/ctrlProp12.xml><?xml version="1.0" encoding="utf-8"?>
<formControlPr xmlns="http://schemas.microsoft.com/office/spreadsheetml/2009/9/main" objectType="Drop" dropLines="10" dropStyle="combo" dx="16" fmlaLink="$C$6" fmlaRange="Auswahl!$B$11:$B$14" val="0"/>
</file>

<file path=xl/ctrlProps/ctrlProp2.xml><?xml version="1.0" encoding="utf-8"?>
<formControlPr xmlns="http://schemas.microsoft.com/office/spreadsheetml/2009/9/main" objectType="Drop" dropLines="25" dropStyle="combo" dx="16" fmlaLink="'Bedarf berechnen'!$C$5" fmlaRange="Auswahl!$B$2:$B$6" val="0"/>
</file>

<file path=xl/ctrlProps/ctrlProp3.xml><?xml version="1.0" encoding="utf-8"?>
<formControlPr xmlns="http://schemas.microsoft.com/office/spreadsheetml/2009/9/main" objectType="Drop" dropLines="25" dropStyle="combo" dx="16" fmlaLink="'Bedarf berechnen'!$C$5" fmlaRange="Auswahl!$B$20:$B$24" val="0"/>
</file>

<file path=xl/ctrlProps/ctrlProp4.xml><?xml version="1.0" encoding="utf-8"?>
<formControlPr xmlns="http://schemas.microsoft.com/office/spreadsheetml/2009/9/main" objectType="Drop" dropLines="100" dropStyle="combo" dx="16" fmlaLink="Sortenvergleich!$D$6" fmlaRange="Auswahl!$B$30:$B$171" sel="2" val="69"/>
</file>

<file path=xl/ctrlProps/ctrlProp5.xml><?xml version="1.0" encoding="utf-8"?>
<formControlPr xmlns="http://schemas.microsoft.com/office/spreadsheetml/2009/9/main" objectType="Spin" dx="16" fmlaLink="$L$4" inc="5" max="10000" min="800" page="10" val="1000"/>
</file>

<file path=xl/ctrlProps/ctrlProp6.xml><?xml version="1.0" encoding="utf-8"?>
<formControlPr xmlns="http://schemas.microsoft.com/office/spreadsheetml/2009/9/main" objectType="Spin" dx="16" fmlaLink="$L$6" max="1005" min="990" page="10" val="1001"/>
</file>

<file path=xl/ctrlProps/ctrlProp7.xml><?xml version="1.0" encoding="utf-8"?>
<formControlPr xmlns="http://schemas.microsoft.com/office/spreadsheetml/2009/9/main" objectType="Spin" dx="16" fmlaLink="$L$7" max="1005" min="980" page="10" val="1000"/>
</file>

<file path=xl/ctrlProps/ctrlProp8.xml><?xml version="1.0" encoding="utf-8"?>
<formControlPr xmlns="http://schemas.microsoft.com/office/spreadsheetml/2009/9/main" objectType="Spin" dx="16" fmlaLink="$L$5" max="5000" min="950" page="10" val="1000"/>
</file>

<file path=xl/ctrlProps/ctrlProp9.xml><?xml version="1.0" encoding="utf-8"?>
<formControlPr xmlns="http://schemas.microsoft.com/office/spreadsheetml/2009/9/main" objectType="Spin" dx="16" fmlaLink="$C$7" max="1005" page="10" val="2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www.moeller-agrarmarketing.de/" TargetMode="External"/><Relationship Id="rId6" Type="http://schemas.openxmlformats.org/officeDocument/2006/relationships/hyperlink" Target="https://www.facebook.com/Agrarmarketing/" TargetMode="External"/><Relationship Id="rId5" Type="http://schemas.openxmlformats.org/officeDocument/2006/relationships/hyperlink" Target="https://docs.google.com/forms/d/1_wYGakNYNr_lP1I7WA_5PYwNzDgjbeivhileFZRy7sU/viewform?c=0&amp;w=1" TargetMode="External"/><Relationship Id="rId4" Type="http://schemas.openxmlformats.org/officeDocument/2006/relationships/hyperlink" Target="https://www.youtube.com/user/moellermarketing/videos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http://www.moeller-agrarmarketing.de/" TargetMode="External"/><Relationship Id="rId6" Type="http://schemas.openxmlformats.org/officeDocument/2006/relationships/hyperlink" Target="https://docs.google.com/forms/d/1_wYGakNYNr_lP1I7WA_5PYwNzDgjbeivhileFZRy7sU/viewform?c=0&amp;w=1" TargetMode="External"/><Relationship Id="rId5" Type="http://schemas.openxmlformats.org/officeDocument/2006/relationships/hyperlink" Target="https://www.youtube.com/user/moellermarketing/videos" TargetMode="External"/><Relationship Id="rId4" Type="http://schemas.openxmlformats.org/officeDocument/2006/relationships/hyperlink" Target="https://www.youtube.com/channel/UCZJLoeLB2YBgcQQ5op0zxI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22</xdr:row>
      <xdr:rowOff>9525</xdr:rowOff>
    </xdr:from>
    <xdr:to>
      <xdr:col>7</xdr:col>
      <xdr:colOff>1303125</xdr:colOff>
      <xdr:row>23</xdr:row>
      <xdr:rowOff>179025</xdr:rowOff>
    </xdr:to>
    <xdr:pic>
      <xdr:nvPicPr>
        <xdr:cNvPr id="132177" name="Grafik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7620000"/>
          <a:ext cx="684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1200149</xdr:colOff>
      <xdr:row>1</xdr:row>
      <xdr:rowOff>28575</xdr:rowOff>
    </xdr:from>
    <xdr:to>
      <xdr:col>11</xdr:col>
      <xdr:colOff>1240437</xdr:colOff>
      <xdr:row>1</xdr:row>
      <xdr:rowOff>712575</xdr:rowOff>
    </xdr:to>
    <xdr:pic>
      <xdr:nvPicPr>
        <xdr:cNvPr id="132179" name="Grafik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299" y="247650"/>
          <a:ext cx="1297588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0</xdr:rowOff>
        </xdr:from>
        <xdr:to>
          <xdr:col>2</xdr:col>
          <xdr:colOff>1314450</xdr:colOff>
          <xdr:row>5</xdr:row>
          <xdr:rowOff>361950</xdr:rowOff>
        </xdr:to>
        <xdr:sp macro="" textlink="">
          <xdr:nvSpPr>
            <xdr:cNvPr id="131073" name="Drop Down 1" hidden="1">
              <a:extLst>
                <a:ext uri="{63B3BB69-23CF-44E3-9099-C40C66FF867C}">
                  <a14:compatExt spid="_x0000_s13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9525</xdr:rowOff>
        </xdr:from>
        <xdr:to>
          <xdr:col>2</xdr:col>
          <xdr:colOff>1314450</xdr:colOff>
          <xdr:row>5</xdr:row>
          <xdr:rowOff>371475</xdr:rowOff>
        </xdr:to>
        <xdr:sp macro="" textlink="">
          <xdr:nvSpPr>
            <xdr:cNvPr id="131074" name="Drop Down 2" hidden="1">
              <a:extLst>
                <a:ext uri="{63B3BB69-23CF-44E3-9099-C40C66FF867C}">
                  <a14:compatExt spid="_x0000_s13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9525</xdr:rowOff>
        </xdr:from>
        <xdr:to>
          <xdr:col>2</xdr:col>
          <xdr:colOff>1314450</xdr:colOff>
          <xdr:row>5</xdr:row>
          <xdr:rowOff>371475</xdr:rowOff>
        </xdr:to>
        <xdr:sp macro="" textlink="">
          <xdr:nvSpPr>
            <xdr:cNvPr id="131075" name="Drop Down 3" hidden="1">
              <a:extLst>
                <a:ext uri="{63B3BB69-23CF-44E3-9099-C40C66FF867C}">
                  <a14:compatExt spid="_x0000_s13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9525</xdr:rowOff>
        </xdr:from>
        <xdr:to>
          <xdr:col>3</xdr:col>
          <xdr:colOff>1314450</xdr:colOff>
          <xdr:row>5</xdr:row>
          <xdr:rowOff>371475</xdr:rowOff>
        </xdr:to>
        <xdr:sp macro="" textlink="">
          <xdr:nvSpPr>
            <xdr:cNvPr id="131076" name="Drop Down 4" hidden="1">
              <a:extLst>
                <a:ext uri="{63B3BB69-23CF-44E3-9099-C40C66FF867C}">
                  <a14:compatExt spid="_x0000_s13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800099</xdr:colOff>
      <xdr:row>20</xdr:row>
      <xdr:rowOff>0</xdr:rowOff>
    </xdr:from>
    <xdr:to>
      <xdr:col>8</xdr:col>
      <xdr:colOff>71800</xdr:colOff>
      <xdr:row>21</xdr:row>
      <xdr:rowOff>0</xdr:rowOff>
    </xdr:to>
    <xdr:grpSp>
      <xdr:nvGrpSpPr>
        <xdr:cNvPr id="8" name="Gruppieren 7">
          <a:hlinkClick xmlns:r="http://schemas.openxmlformats.org/officeDocument/2006/relationships" r:id="rId4"/>
        </xdr:cNvPr>
        <xdr:cNvGrpSpPr/>
      </xdr:nvGrpSpPr>
      <xdr:grpSpPr>
        <a:xfrm>
          <a:off x="4410074" y="6343650"/>
          <a:ext cx="4043726" cy="381000"/>
          <a:chOff x="5581650" y="5343525"/>
          <a:chExt cx="4038600" cy="381000"/>
        </a:xfrm>
      </xdr:grpSpPr>
      <xdr:sp macro="" textlink="">
        <xdr:nvSpPr>
          <xdr:cNvPr id="9" name="Richtungspfeil 8">
            <a:hlinkClick xmlns:r="http://schemas.openxmlformats.org/officeDocument/2006/relationships" r:id="rId4"/>
          </xdr:cNvPr>
          <xdr:cNvSpPr/>
        </xdr:nvSpPr>
        <xdr:spPr>
          <a:xfrm>
            <a:off x="5581653" y="5343525"/>
            <a:ext cx="4053247" cy="381000"/>
          </a:xfrm>
          <a:prstGeom prst="homePlate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10" name="Richtungspfeil 4">
            <a:hlinkClick xmlns:r="http://schemas.openxmlformats.org/officeDocument/2006/relationships" r:id="rId4"/>
          </xdr:cNvPr>
          <xdr:cNvSpPr/>
        </xdr:nvSpPr>
        <xdr:spPr>
          <a:xfrm>
            <a:off x="5581649" y="5343525"/>
            <a:ext cx="3857625" cy="381000"/>
          </a:xfrm>
          <a:prstGeom prst="rect">
            <a:avLst/>
          </a:prstGeom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Mehr AGRAR-TOOLS</a:t>
            </a:r>
            <a:r>
              <a:rPr lang="de-DE" sz="1100" b="1" kern="12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auf Youtube</a:t>
            </a:r>
            <a:endParaRPr lang="de-DE" sz="11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1</xdr:colOff>
      <xdr:row>20</xdr:row>
      <xdr:rowOff>0</xdr:rowOff>
    </xdr:from>
    <xdr:to>
      <xdr:col>4</xdr:col>
      <xdr:colOff>0</xdr:colOff>
      <xdr:row>21</xdr:row>
      <xdr:rowOff>0</xdr:rowOff>
    </xdr:to>
    <xdr:grpSp>
      <xdr:nvGrpSpPr>
        <xdr:cNvPr id="11" name="Gruppieren 10">
          <a:hlinkClick xmlns:r="http://schemas.openxmlformats.org/officeDocument/2006/relationships" r:id="rId5"/>
        </xdr:cNvPr>
        <xdr:cNvGrpSpPr/>
      </xdr:nvGrpSpPr>
      <xdr:grpSpPr>
        <a:xfrm>
          <a:off x="314326" y="6343650"/>
          <a:ext cx="3971924" cy="381000"/>
          <a:chOff x="809625" y="5343525"/>
          <a:chExt cx="3971925" cy="381000"/>
        </a:xfrm>
      </xdr:grpSpPr>
      <xdr:sp macro="" textlink="">
        <xdr:nvSpPr>
          <xdr:cNvPr id="12" name="Richtungspfeil 11">
            <a:hlinkClick xmlns:r="http://schemas.openxmlformats.org/officeDocument/2006/relationships" r:id="rId5"/>
          </xdr:cNvPr>
          <xdr:cNvSpPr/>
        </xdr:nvSpPr>
        <xdr:spPr>
          <a:xfrm>
            <a:off x="809627" y="5343525"/>
            <a:ext cx="3971923" cy="381000"/>
          </a:xfrm>
          <a:prstGeom prst="homePlate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13" name="Richtungspfeil 4"/>
          <xdr:cNvSpPr/>
        </xdr:nvSpPr>
        <xdr:spPr>
          <a:xfrm>
            <a:off x="809626" y="5343525"/>
            <a:ext cx="3771900" cy="381000"/>
          </a:xfrm>
          <a:prstGeom prst="rect">
            <a:avLst/>
          </a:prstGeom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JETZT </a:t>
            </a:r>
            <a:r>
              <a:rPr lang="de-DE" sz="1100" b="1" kern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Tools</a:t>
            </a:r>
          </a:p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GRATIS</a:t>
            </a:r>
            <a:r>
              <a:rPr lang="de-DE" sz="1100" b="1" kern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testen!</a:t>
            </a:r>
          </a:p>
        </xdr:txBody>
      </xdr:sp>
    </xdr:grpSp>
    <xdr:clientData/>
  </xdr:twoCellAnchor>
  <xdr:twoCellAnchor>
    <xdr:from>
      <xdr:col>9</xdr:col>
      <xdr:colOff>0</xdr:colOff>
      <xdr:row>20</xdr:row>
      <xdr:rowOff>0</xdr:rowOff>
    </xdr:from>
    <xdr:to>
      <xdr:col>11</xdr:col>
      <xdr:colOff>1242959</xdr:colOff>
      <xdr:row>21</xdr:row>
      <xdr:rowOff>0</xdr:rowOff>
    </xdr:to>
    <xdr:grpSp>
      <xdr:nvGrpSpPr>
        <xdr:cNvPr id="15" name="Gruppieren 14">
          <a:hlinkClick xmlns:r="http://schemas.openxmlformats.org/officeDocument/2006/relationships" r:id="rId1"/>
        </xdr:cNvPr>
        <xdr:cNvGrpSpPr/>
      </xdr:nvGrpSpPr>
      <xdr:grpSpPr>
        <a:xfrm>
          <a:off x="8515350" y="6343650"/>
          <a:ext cx="3757559" cy="381000"/>
          <a:chOff x="5581650" y="5343525"/>
          <a:chExt cx="4038600" cy="381000"/>
        </a:xfrm>
      </xdr:grpSpPr>
      <xdr:sp macro="" textlink="">
        <xdr:nvSpPr>
          <xdr:cNvPr id="16" name="Richtungspfeil 15">
            <a:hlinkClick xmlns:r="http://schemas.openxmlformats.org/officeDocument/2006/relationships" r:id="rId4"/>
          </xdr:cNvPr>
          <xdr:cNvSpPr/>
        </xdr:nvSpPr>
        <xdr:spPr>
          <a:xfrm>
            <a:off x="5581653" y="5343525"/>
            <a:ext cx="4053247" cy="381000"/>
          </a:xfrm>
          <a:prstGeom prst="homePlate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17" name="Richtungspfeil 4">
            <a:hlinkClick xmlns:r="http://schemas.openxmlformats.org/officeDocument/2006/relationships" r:id="rId1"/>
          </xdr:cNvPr>
          <xdr:cNvSpPr/>
        </xdr:nvSpPr>
        <xdr:spPr>
          <a:xfrm>
            <a:off x="5581649" y="5343525"/>
            <a:ext cx="3857625" cy="381000"/>
          </a:xfrm>
          <a:prstGeom prst="rect">
            <a:avLst/>
          </a:prstGeom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zur Homepage</a:t>
            </a:r>
          </a:p>
        </xdr:txBody>
      </xdr:sp>
    </xdr:grpSp>
    <xdr:clientData/>
  </xdr:twoCellAnchor>
  <xdr:twoCellAnchor>
    <xdr:from>
      <xdr:col>9</xdr:col>
      <xdr:colOff>1</xdr:colOff>
      <xdr:row>18</xdr:row>
      <xdr:rowOff>0</xdr:rowOff>
    </xdr:from>
    <xdr:to>
      <xdr:col>12</xdr:col>
      <xdr:colOff>1</xdr:colOff>
      <xdr:row>19</xdr:row>
      <xdr:rowOff>0</xdr:rowOff>
    </xdr:to>
    <xdr:grpSp>
      <xdr:nvGrpSpPr>
        <xdr:cNvPr id="2" name="Gruppieren 1"/>
        <xdr:cNvGrpSpPr/>
      </xdr:nvGrpSpPr>
      <xdr:grpSpPr>
        <a:xfrm>
          <a:off x="8515351" y="5829300"/>
          <a:ext cx="3771900" cy="323850"/>
          <a:chOff x="8324849" y="6143625"/>
          <a:chExt cx="4058396" cy="381000"/>
        </a:xfrm>
      </xdr:grpSpPr>
      <xdr:sp macro="" textlink="">
        <xdr:nvSpPr>
          <xdr:cNvPr id="19" name="Richtungspfeil 18">
            <a:hlinkClick xmlns:r="http://schemas.openxmlformats.org/officeDocument/2006/relationships" r:id="rId6"/>
          </xdr:cNvPr>
          <xdr:cNvSpPr/>
        </xdr:nvSpPr>
        <xdr:spPr>
          <a:xfrm>
            <a:off x="8324853" y="6143625"/>
            <a:ext cx="4058392" cy="381000"/>
          </a:xfrm>
          <a:prstGeom prst="homePlate">
            <a:avLst/>
          </a:prstGeom>
          <a:solidFill>
            <a:schemeClr val="bg1"/>
          </a:solidFill>
          <a:ln>
            <a:solidFill>
              <a:srgbClr val="3366CC"/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20" name="Richtungspfeil 4">
            <a:hlinkClick xmlns:r="http://schemas.openxmlformats.org/officeDocument/2006/relationships" r:id="rId6"/>
          </xdr:cNvPr>
          <xdr:cNvSpPr/>
        </xdr:nvSpPr>
        <xdr:spPr>
          <a:xfrm>
            <a:off x="8324849" y="6143625"/>
            <a:ext cx="3862521" cy="381000"/>
          </a:xfrm>
          <a:prstGeom prst="rect">
            <a:avLst/>
          </a:prstGeom>
          <a:solidFill>
            <a:srgbClr val="3366CC"/>
          </a:solidFill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zur Facebook-Seite</a:t>
            </a:r>
          </a:p>
        </xdr:txBody>
      </xdr:sp>
    </xdr:grpSp>
    <xdr:clientData/>
  </xdr:twoCellAnchor>
  <xdr:twoCellAnchor editAs="oneCell">
    <xdr:from>
      <xdr:col>9</xdr:col>
      <xdr:colOff>0</xdr:colOff>
      <xdr:row>3</xdr:row>
      <xdr:rowOff>0</xdr:rowOff>
    </xdr:from>
    <xdr:to>
      <xdr:col>12</xdr:col>
      <xdr:colOff>0</xdr:colOff>
      <xdr:row>15</xdr:row>
      <xdr:rowOff>0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06" r="7998" b="9412"/>
        <a:stretch/>
      </xdr:blipFill>
      <xdr:spPr>
        <a:xfrm>
          <a:off x="8515350" y="1276350"/>
          <a:ext cx="3771900" cy="3667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14</xdr:row>
      <xdr:rowOff>142875</xdr:rowOff>
    </xdr:from>
    <xdr:to>
      <xdr:col>1</xdr:col>
      <xdr:colOff>1019175</xdr:colOff>
      <xdr:row>15</xdr:row>
      <xdr:rowOff>209550</xdr:rowOff>
    </xdr:to>
    <xdr:sp macro="" textlink="">
      <xdr:nvSpPr>
        <xdr:cNvPr id="2" name="Pfeil nach oben 1"/>
        <xdr:cNvSpPr/>
      </xdr:nvSpPr>
      <xdr:spPr>
        <a:xfrm>
          <a:off x="1952625" y="5476875"/>
          <a:ext cx="276225" cy="447675"/>
        </a:xfrm>
        <a:prstGeom prst="upArrow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</xdr:row>
          <xdr:rowOff>9525</xdr:rowOff>
        </xdr:from>
        <xdr:to>
          <xdr:col>7</xdr:col>
          <xdr:colOff>342900</xdr:colOff>
          <xdr:row>3</xdr:row>
          <xdr:rowOff>371475</xdr:rowOff>
        </xdr:to>
        <xdr:sp macro="" textlink="">
          <xdr:nvSpPr>
            <xdr:cNvPr id="129033" name="Spinner 9" hidden="1">
              <a:extLst>
                <a:ext uri="{63B3BB69-23CF-44E3-9099-C40C66FF867C}">
                  <a14:compatExt spid="_x0000_s129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28000</xdr:colOff>
      <xdr:row>1</xdr:row>
      <xdr:rowOff>11978</xdr:rowOff>
    </xdr:from>
    <xdr:to>
      <xdr:col>7</xdr:col>
      <xdr:colOff>342626</xdr:colOff>
      <xdr:row>1</xdr:row>
      <xdr:rowOff>695978</xdr:rowOff>
    </xdr:to>
    <xdr:pic>
      <xdr:nvPicPr>
        <xdr:cNvPr id="129735" name="Grafik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6313" y="234228"/>
          <a:ext cx="1275063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</xdr:row>
          <xdr:rowOff>9525</xdr:rowOff>
        </xdr:from>
        <xdr:to>
          <xdr:col>7</xdr:col>
          <xdr:colOff>342900</xdr:colOff>
          <xdr:row>5</xdr:row>
          <xdr:rowOff>371475</xdr:rowOff>
        </xdr:to>
        <xdr:sp macro="" textlink="">
          <xdr:nvSpPr>
            <xdr:cNvPr id="129137" name="Spinner 113" hidden="1">
              <a:extLst>
                <a:ext uri="{63B3BB69-23CF-44E3-9099-C40C66FF867C}">
                  <a14:compatExt spid="_x0000_s129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6</xdr:row>
          <xdr:rowOff>9525</xdr:rowOff>
        </xdr:from>
        <xdr:to>
          <xdr:col>7</xdr:col>
          <xdr:colOff>342900</xdr:colOff>
          <xdr:row>6</xdr:row>
          <xdr:rowOff>371475</xdr:rowOff>
        </xdr:to>
        <xdr:sp macro="" textlink="">
          <xdr:nvSpPr>
            <xdr:cNvPr id="129139" name="Spinner 115" hidden="1">
              <a:extLst>
                <a:ext uri="{63B3BB69-23CF-44E3-9099-C40C66FF867C}">
                  <a14:compatExt spid="_x0000_s129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4</xdr:row>
          <xdr:rowOff>9525</xdr:rowOff>
        </xdr:from>
        <xdr:to>
          <xdr:col>7</xdr:col>
          <xdr:colOff>342900</xdr:colOff>
          <xdr:row>4</xdr:row>
          <xdr:rowOff>371475</xdr:rowOff>
        </xdr:to>
        <xdr:sp macro="" textlink="">
          <xdr:nvSpPr>
            <xdr:cNvPr id="129140" name="Spinner 116" hidden="1">
              <a:extLst>
                <a:ext uri="{63B3BB69-23CF-44E3-9099-C40C66FF867C}">
                  <a14:compatExt spid="_x0000_s129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6</xdr:row>
          <xdr:rowOff>9525</xdr:rowOff>
        </xdr:from>
        <xdr:to>
          <xdr:col>3</xdr:col>
          <xdr:colOff>342900</xdr:colOff>
          <xdr:row>6</xdr:row>
          <xdr:rowOff>371475</xdr:rowOff>
        </xdr:to>
        <xdr:sp macro="" textlink="">
          <xdr:nvSpPr>
            <xdr:cNvPr id="129141" name="Spinner 117" hidden="1">
              <a:extLst>
                <a:ext uri="{63B3BB69-23CF-44E3-9099-C40C66FF867C}">
                  <a14:compatExt spid="_x0000_s129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9525</xdr:rowOff>
        </xdr:from>
        <xdr:to>
          <xdr:col>3</xdr:col>
          <xdr:colOff>342900</xdr:colOff>
          <xdr:row>3</xdr:row>
          <xdr:rowOff>371475</xdr:rowOff>
        </xdr:to>
        <xdr:sp macro="" textlink="">
          <xdr:nvSpPr>
            <xdr:cNvPr id="129143" name="Drop Down 119" hidden="1">
              <a:extLst>
                <a:ext uri="{63B3BB69-23CF-44E3-9099-C40C66FF867C}">
                  <a14:compatExt spid="_x0000_s129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9525</xdr:rowOff>
        </xdr:from>
        <xdr:to>
          <xdr:col>3</xdr:col>
          <xdr:colOff>342900</xdr:colOff>
          <xdr:row>4</xdr:row>
          <xdr:rowOff>371475</xdr:rowOff>
        </xdr:to>
        <xdr:sp macro="" textlink="">
          <xdr:nvSpPr>
            <xdr:cNvPr id="129144" name="Drop Down 120" hidden="1">
              <a:extLst>
                <a:ext uri="{63B3BB69-23CF-44E3-9099-C40C66FF867C}">
                  <a14:compatExt spid="_x0000_s129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9525</xdr:rowOff>
        </xdr:from>
        <xdr:to>
          <xdr:col>3</xdr:col>
          <xdr:colOff>342900</xdr:colOff>
          <xdr:row>5</xdr:row>
          <xdr:rowOff>371475</xdr:rowOff>
        </xdr:to>
        <xdr:sp macro="" textlink="">
          <xdr:nvSpPr>
            <xdr:cNvPr id="129145" name="Drop Down 121" hidden="1">
              <a:extLst>
                <a:ext uri="{63B3BB69-23CF-44E3-9099-C40C66FF867C}">
                  <a14:compatExt spid="_x0000_s129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6</xdr:col>
      <xdr:colOff>615663</xdr:colOff>
      <xdr:row>11</xdr:row>
      <xdr:rowOff>12123</xdr:rowOff>
    </xdr:from>
    <xdr:ext cx="682379" cy="360000"/>
    <xdr:pic>
      <xdr:nvPicPr>
        <xdr:cNvPr id="12" name="Grafik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213" y="10403898"/>
          <a:ext cx="682379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809624</xdr:colOff>
      <xdr:row>36</xdr:row>
      <xdr:rowOff>0</xdr:rowOff>
    </xdr:from>
    <xdr:to>
      <xdr:col>7</xdr:col>
      <xdr:colOff>352424</xdr:colOff>
      <xdr:row>36</xdr:row>
      <xdr:rowOff>381000</xdr:rowOff>
    </xdr:to>
    <xdr:sp macro="" textlink="">
      <xdr:nvSpPr>
        <xdr:cNvPr id="13" name="Abgerundetes Rechteck 12">
          <a:hlinkClick xmlns:r="http://schemas.openxmlformats.org/officeDocument/2006/relationships" r:id="rId4"/>
        </xdr:cNvPr>
        <xdr:cNvSpPr/>
      </xdr:nvSpPr>
      <xdr:spPr>
        <a:xfrm>
          <a:off x="809624" y="10963275"/>
          <a:ext cx="6048375" cy="381000"/>
        </a:xfrm>
        <a:prstGeom prst="roundRect">
          <a:avLst/>
        </a:prstGeom>
        <a:solidFill>
          <a:srgbClr val="CED400"/>
        </a:solidFill>
        <a:ln>
          <a:solidFill>
            <a:srgbClr val="90A52C"/>
          </a:solidFill>
        </a:ln>
        <a:effectLst>
          <a:outerShdw blurRad="50800" dist="38100" dir="2700000" sx="102000" sy="102000" algn="tl" rotWithShape="0">
            <a:prstClr val="black">
              <a:alpha val="40000"/>
            </a:prstClr>
          </a:outerShdw>
        </a:effectLst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Zum Youtube-Kanal von Möller Agrarmarketing: JETZT KLICKEN!</a:t>
          </a:r>
        </a:p>
      </xdr:txBody>
    </xdr:sp>
    <xdr:clientData/>
  </xdr:twoCellAnchor>
  <xdr:twoCellAnchor>
    <xdr:from>
      <xdr:col>5</xdr:col>
      <xdr:colOff>1</xdr:colOff>
      <xdr:row>9</xdr:row>
      <xdr:rowOff>0</xdr:rowOff>
    </xdr:from>
    <xdr:to>
      <xdr:col>8</xdr:col>
      <xdr:colOff>0</xdr:colOff>
      <xdr:row>10</xdr:row>
      <xdr:rowOff>0</xdr:rowOff>
    </xdr:to>
    <xdr:grpSp>
      <xdr:nvGrpSpPr>
        <xdr:cNvPr id="3" name="Gruppieren 2"/>
        <xdr:cNvGrpSpPr/>
      </xdr:nvGrpSpPr>
      <xdr:grpSpPr>
        <a:xfrm>
          <a:off x="4276726" y="3419475"/>
          <a:ext cx="2581274" cy="381000"/>
          <a:chOff x="4190999" y="3419475"/>
          <a:chExt cx="2738801" cy="381000"/>
        </a:xfrm>
      </xdr:grpSpPr>
      <xdr:sp macro="" textlink="">
        <xdr:nvSpPr>
          <xdr:cNvPr id="15" name="Richtungspfeil 14">
            <a:hlinkClick xmlns:r="http://schemas.openxmlformats.org/officeDocument/2006/relationships" r:id="rId5"/>
          </xdr:cNvPr>
          <xdr:cNvSpPr/>
        </xdr:nvSpPr>
        <xdr:spPr>
          <a:xfrm>
            <a:off x="4191001" y="3419475"/>
            <a:ext cx="2666999" cy="381000"/>
          </a:xfrm>
          <a:prstGeom prst="homePlate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16" name="Richtungspfeil 4">
            <a:hlinkClick xmlns:r="http://schemas.openxmlformats.org/officeDocument/2006/relationships" r:id="rId5"/>
          </xdr:cNvPr>
          <xdr:cNvSpPr/>
        </xdr:nvSpPr>
        <xdr:spPr>
          <a:xfrm>
            <a:off x="4190998" y="3419475"/>
            <a:ext cx="2447927" cy="381000"/>
          </a:xfrm>
          <a:prstGeom prst="rect">
            <a:avLst/>
          </a:prstGeom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Mehr AGRAR-TOOLS</a:t>
            </a:r>
            <a:r>
              <a:rPr lang="de-DE" sz="1100" b="1" kern="12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auf Youtube</a:t>
            </a:r>
            <a:endParaRPr lang="de-DE" sz="11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2</xdr:colOff>
      <xdr:row>9</xdr:row>
      <xdr:rowOff>0</xdr:rowOff>
    </xdr:from>
    <xdr:to>
      <xdr:col>4</xdr:col>
      <xdr:colOff>0</xdr:colOff>
      <xdr:row>10</xdr:row>
      <xdr:rowOff>0</xdr:rowOff>
    </xdr:to>
    <xdr:grpSp>
      <xdr:nvGrpSpPr>
        <xdr:cNvPr id="2" name="Gruppieren 1">
          <a:hlinkClick xmlns:r="http://schemas.openxmlformats.org/officeDocument/2006/relationships" r:id="rId6"/>
        </xdr:cNvPr>
        <xdr:cNvGrpSpPr/>
      </xdr:nvGrpSpPr>
      <xdr:grpSpPr>
        <a:xfrm>
          <a:off x="809627" y="3419475"/>
          <a:ext cx="2581273" cy="381000"/>
          <a:chOff x="809626" y="3419475"/>
          <a:chExt cx="2581274" cy="381000"/>
        </a:xfrm>
      </xdr:grpSpPr>
      <xdr:sp macro="" textlink="">
        <xdr:nvSpPr>
          <xdr:cNvPr id="18" name="Richtungspfeil 17">
            <a:hlinkClick xmlns:r="http://schemas.openxmlformats.org/officeDocument/2006/relationships" r:id="rId6"/>
          </xdr:cNvPr>
          <xdr:cNvSpPr/>
        </xdr:nvSpPr>
        <xdr:spPr>
          <a:xfrm>
            <a:off x="809627" y="3419475"/>
            <a:ext cx="2581273" cy="381000"/>
          </a:xfrm>
          <a:prstGeom prst="homePlate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19" name="Richtungspfeil 4"/>
          <xdr:cNvSpPr/>
        </xdr:nvSpPr>
        <xdr:spPr>
          <a:xfrm>
            <a:off x="809627" y="3419475"/>
            <a:ext cx="2371723" cy="381000"/>
          </a:xfrm>
          <a:prstGeom prst="rect">
            <a:avLst/>
          </a:prstGeom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HIER</a:t>
            </a:r>
            <a:r>
              <a:rPr lang="de-DE" sz="1100" b="1" kern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T</a:t>
            </a:r>
            <a:r>
              <a:rPr lang="de-DE" sz="1100" b="1" kern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ools jetzt</a:t>
            </a:r>
          </a:p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GRATIS </a:t>
            </a:r>
            <a:r>
              <a:rPr lang="de-DE" sz="1100" b="1" kern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anfordnern!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vertriebsunterstuetzung/58-beratungstools.html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oeller-agrarmarketing.de/vertriebsunterstuetzung/58-beratungstools.html" TargetMode="External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ussaatrechner">
    <pageSetUpPr fitToPage="1"/>
  </sheetPr>
  <dimension ref="A1:BW250"/>
  <sheetViews>
    <sheetView tabSelected="1" zoomScaleNormal="100" workbookViewId="0">
      <selection activeCell="F2" sqref="F2"/>
    </sheetView>
  </sheetViews>
  <sheetFormatPr baseColWidth="10" defaultRowHeight="14.25" x14ac:dyDescent="0.2"/>
  <cols>
    <col min="1" max="1" width="4.125" style="258" customWidth="1"/>
    <col min="2" max="4" width="17.375" style="4" customWidth="1"/>
    <col min="5" max="5" width="1.625" style="258" customWidth="1"/>
    <col min="6" max="8" width="17.375" style="4" customWidth="1"/>
    <col min="9" max="9" width="1.75" style="258" customWidth="1"/>
    <col min="10" max="12" width="16.5" style="258" customWidth="1"/>
    <col min="13" max="13" width="2.625" style="258" customWidth="1"/>
    <col min="14" max="75" width="11" style="258"/>
    <col min="76" max="16384" width="11" style="4"/>
  </cols>
  <sheetData>
    <row r="1" spans="1:75" s="258" customFormat="1" ht="21" customHeight="1" x14ac:dyDescent="0.2"/>
    <row r="2" spans="1:75" s="6" customFormat="1" ht="57" customHeight="1" x14ac:dyDescent="0.3">
      <c r="A2" s="262"/>
      <c r="B2" s="344" t="s">
        <v>480</v>
      </c>
      <c r="C2" s="344"/>
      <c r="D2" s="344"/>
      <c r="E2" s="5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</row>
    <row r="3" spans="1:75" s="262" customFormat="1" ht="15.75" customHeight="1" x14ac:dyDescent="0.2">
      <c r="B3" s="268"/>
      <c r="C3" s="269" t="s">
        <v>216</v>
      </c>
      <c r="D3" s="269" t="s">
        <v>216</v>
      </c>
    </row>
    <row r="4" spans="1:75" ht="26.25" customHeight="1" x14ac:dyDescent="0.2">
      <c r="A4" s="263"/>
      <c r="B4" s="345" t="s">
        <v>470</v>
      </c>
      <c r="C4" s="345"/>
      <c r="D4" s="345"/>
      <c r="E4" s="263"/>
      <c r="F4" s="345" t="s">
        <v>393</v>
      </c>
      <c r="G4" s="345"/>
      <c r="H4" s="345"/>
    </row>
    <row r="5" spans="1:75" ht="30" hidden="1" customHeight="1" x14ac:dyDescent="0.2">
      <c r="B5" s="7" t="s">
        <v>8</v>
      </c>
      <c r="C5" s="153" t="s">
        <v>296</v>
      </c>
      <c r="D5" s="256" t="s">
        <v>469</v>
      </c>
      <c r="F5" s="346" t="s">
        <v>298</v>
      </c>
      <c r="G5" s="346" t="str">
        <f>Auswahl!A18</f>
        <v>RGT Reform - A</v>
      </c>
      <c r="H5" s="346" t="str">
        <f>Auswahl!A28</f>
        <v>Akratos - A</v>
      </c>
    </row>
    <row r="6" spans="1:75" ht="30" customHeight="1" x14ac:dyDescent="0.2">
      <c r="A6" s="263"/>
      <c r="B6" s="7" t="s">
        <v>468</v>
      </c>
      <c r="C6" s="153" t="s">
        <v>296</v>
      </c>
      <c r="D6" s="152">
        <v>2</v>
      </c>
      <c r="E6" s="267"/>
      <c r="F6" s="346"/>
      <c r="G6" s="346"/>
      <c r="H6" s="346"/>
    </row>
    <row r="7" spans="1:75" ht="26.25" customHeight="1" x14ac:dyDescent="0.2">
      <c r="B7" s="7" t="str">
        <f>Auswahl!B179</f>
        <v>Ährenschieben</v>
      </c>
      <c r="C7" s="179">
        <f>INDEX(BSL!$F$3:$F$310,MATCH(Auswahl!$A$19,BSL!$A$3:$A$310,0),1)</f>
        <v>5</v>
      </c>
      <c r="D7" s="179">
        <f>INDEX(BSL!$F$3:$F$310,MATCH(Auswahl!$A$29,BSL!$A$3:$A$310,0),1)</f>
        <v>5</v>
      </c>
      <c r="F7" s="7" t="str">
        <f>Auswahl!B192</f>
        <v>Bestandesdichte</v>
      </c>
      <c r="G7" s="179">
        <f>INDEX(BSL!$S$3:$S$310,MATCH(Auswahl!$A$19,BSL!$A$3:$A$310,0),1)</f>
        <v>6</v>
      </c>
      <c r="H7" s="179">
        <f>INDEX(BSL!$S$3:$S$310,MATCH(Auswahl!$A$29,BSL!$A$3:$A$310,0),1)</f>
        <v>5</v>
      </c>
    </row>
    <row r="8" spans="1:75" ht="26.25" customHeight="1" x14ac:dyDescent="0.2">
      <c r="B8" s="177" t="str">
        <f>Auswahl!B180</f>
        <v>Reife</v>
      </c>
      <c r="C8" s="178">
        <f>INDEX(BSL!$G$3:$G$310,MATCH(Auswahl!$A$19,BSL!$A$3:$A$310,0),1)</f>
        <v>6</v>
      </c>
      <c r="D8" s="178">
        <f>INDEX(BSL!$G$3:$G$310,MATCH(Auswahl!$A$29,BSL!$A$3:$A$310,0),1)</f>
        <v>5</v>
      </c>
      <c r="F8" s="177" t="str">
        <f>Auswahl!B193</f>
        <v>Kornzahl/Ähre</v>
      </c>
      <c r="G8" s="178">
        <f>INDEX(BSL!$T$3:$T$310,MATCH(Auswahl!$A$19,BSL!$A$3:$A$310,0),1)</f>
        <v>5</v>
      </c>
      <c r="H8" s="178">
        <f>INDEX(BSL!$T$3:$T$310,MATCH(Auswahl!$A$29,BSL!$A$3:$A$310,0),1)</f>
        <v>5</v>
      </c>
    </row>
    <row r="9" spans="1:75" ht="26.25" customHeight="1" x14ac:dyDescent="0.2">
      <c r="B9" s="177" t="str">
        <f>Auswahl!B181</f>
        <v>Pflanzenlänge</v>
      </c>
      <c r="C9" s="179">
        <f>INDEX(BSL!$H$3:$H$310,MATCH(Auswahl!$A$19,BSL!$A$3:$A$310,0),1)</f>
        <v>3</v>
      </c>
      <c r="D9" s="179">
        <f>INDEX(BSL!$H$3:$H$310,MATCH(Auswahl!$A$29,BSL!$A$3:$A$310,0),1)</f>
        <v>6</v>
      </c>
      <c r="F9" s="177" t="str">
        <f>Auswahl!B194</f>
        <v>Tausendornmasse</v>
      </c>
      <c r="G9" s="179">
        <f>INDEX(BSL!$U$3:$U$310,MATCH(Auswahl!$A$19,BSL!$A$3:$A$310,0),1)</f>
        <v>6</v>
      </c>
      <c r="H9" s="179">
        <f>INDEX(BSL!$U$3:$U$310,MATCH(Auswahl!$A$29,BSL!$A$3:$A$310,0),1)</f>
        <v>6</v>
      </c>
    </row>
    <row r="10" spans="1:75" ht="26.25" customHeight="1" x14ac:dyDescent="0.2">
      <c r="B10" s="177" t="str">
        <f>Auswahl!B182</f>
        <v>Auswinterung</v>
      </c>
      <c r="C10" s="178">
        <f>INDEX(BSL!$I$3:$I$310,MATCH(Auswahl!$A$19,BSL!$A$3:$A$310,0),1)</f>
        <v>4</v>
      </c>
      <c r="D10" s="178" t="str">
        <f>INDEX(BSL!$I$3:$I$310,MATCH(Auswahl!$A$29,BSL!$A$3:$A$310,0),1)</f>
        <v>-</v>
      </c>
      <c r="F10" s="177" t="str">
        <f>Auswahl!B195</f>
        <v>Kornertrag Stufe 1</v>
      </c>
      <c r="G10" s="178">
        <f>INDEX(BSL!$V$3:$V$310,MATCH(Auswahl!$A$19,BSL!$A$3:$A$310,0),1)</f>
        <v>8</v>
      </c>
      <c r="H10" s="178">
        <f>INDEX(BSL!$V$3:$V$310,MATCH(Auswahl!$A$29,BSL!$A$3:$A$310,0),1)</f>
        <v>7</v>
      </c>
    </row>
    <row r="11" spans="1:75" ht="25.5" customHeight="1" x14ac:dyDescent="0.2">
      <c r="B11" s="177" t="str">
        <f>Auswahl!B183</f>
        <v>Lager</v>
      </c>
      <c r="C11" s="179">
        <f>INDEX(BSL!$J$3:$J$310,MATCH(Auswahl!$A$19,BSL!$A$3:$A$310,0),1)</f>
        <v>4</v>
      </c>
      <c r="D11" s="179">
        <f>INDEX(BSL!$J$3:$J$310,MATCH(Auswahl!$A$29,BSL!$A$3:$A$310,0),1)</f>
        <v>6</v>
      </c>
      <c r="F11" s="177" t="str">
        <f>Auswahl!B196</f>
        <v>Kornertrag Stufe 2</v>
      </c>
      <c r="G11" s="179">
        <f>INDEX(BSL!$W$3:$W$310,MATCH(Auswahl!$A$19,BSL!$A$3:$A$310,0),1)</f>
        <v>8</v>
      </c>
      <c r="H11" s="179">
        <f>INDEX(BSL!$W$3:$W$310,MATCH(Auswahl!$A$29,BSL!$A$3:$A$310,0),1)</f>
        <v>6</v>
      </c>
    </row>
    <row r="12" spans="1:75" ht="25.5" customHeight="1" x14ac:dyDescent="0.2">
      <c r="B12" s="177" t="str">
        <f>Auswahl!B184</f>
        <v>Pseudocerco-sporella</v>
      </c>
      <c r="C12" s="178">
        <f>INDEX(BSL!$K$3:$K$310,MATCH(Auswahl!$A$19,BSL!$A$3:$A$310,0),1)</f>
        <v>5</v>
      </c>
      <c r="D12" s="178">
        <f>INDEX(BSL!$K$3:$K$310,MATCH(Auswahl!$A$29,BSL!$A$3:$A$310,0),1)</f>
        <v>5</v>
      </c>
      <c r="F12" s="177" t="str">
        <f>Auswahl!B197</f>
        <v>Fallzahl (Stabilität)</v>
      </c>
      <c r="G12" s="178" t="str">
        <f>INDEX(BSL!$X$3:$X$310,MATCH(Auswahl!$A$19,BSL!$A$3:$A$310,0),1)</f>
        <v>9 (+)</v>
      </c>
      <c r="H12" s="178" t="str">
        <f>INDEX(BSL!$X$3:$X$310,MATCH(Auswahl!$A$29,BSL!$A$3:$A$310,0),1)</f>
        <v>6 (+)</v>
      </c>
    </row>
    <row r="13" spans="1:75" ht="25.5" customHeight="1" x14ac:dyDescent="0.2">
      <c r="B13" s="177" t="str">
        <f>Auswahl!B185</f>
        <v>Mehltau</v>
      </c>
      <c r="C13" s="179">
        <f>INDEX(BSL!$L$3:$L$310,MATCH(Auswahl!$A$19,BSL!$A$3:$A$310,0),1)</f>
        <v>4</v>
      </c>
      <c r="D13" s="179">
        <f>INDEX(BSL!$L$3:$L$310,MATCH(Auswahl!$A$29,BSL!$A$3:$A$310,0),1)</f>
        <v>4</v>
      </c>
      <c r="F13" s="177" t="str">
        <f>Auswahl!B198</f>
        <v>Rohproteingehalt</v>
      </c>
      <c r="G13" s="179">
        <f>INDEX(BSL!$Y$3:$Y$310,MATCH(Auswahl!$A$19,BSL!$A$3:$A$310,0),1)</f>
        <v>4</v>
      </c>
      <c r="H13" s="179">
        <f>INDEX(BSL!$Y$3:$Y$310,MATCH(Auswahl!$A$29,BSL!$A$3:$A$310,0),1)</f>
        <v>4</v>
      </c>
    </row>
    <row r="14" spans="1:75" s="9" customFormat="1" ht="25.5" customHeight="1" x14ac:dyDescent="0.2">
      <c r="A14" s="264"/>
      <c r="B14" s="177" t="str">
        <f>Auswahl!B186</f>
        <v>Blattseptoria</v>
      </c>
      <c r="C14" s="178">
        <f>INDEX(BSL!$M$3:$M$310,MATCH(Auswahl!$A$19,BSL!$A$3:$A$310,0),1)</f>
        <v>4</v>
      </c>
      <c r="D14" s="178">
        <f>INDEX(BSL!$M$3:$M$310,MATCH(Auswahl!$A$29,BSL!$A$3:$A$310,0),1)</f>
        <v>5</v>
      </c>
      <c r="E14" s="264"/>
      <c r="F14" s="177" t="str">
        <f>Auswahl!B199</f>
        <v>Sedimentationswert</v>
      </c>
      <c r="G14" s="178">
        <f>INDEX(BSL!$Z$3:$Z$310,MATCH(Auswahl!$A$19,BSL!$A$3:$A$310,0),1)</f>
        <v>7</v>
      </c>
      <c r="H14" s="178">
        <f>INDEX(BSL!$Z$3:$Z$310,MATCH(Auswahl!$A$29,BSL!$A$3:$A$310,0),1)</f>
        <v>6</v>
      </c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</row>
    <row r="15" spans="1:75" ht="25.5" customHeight="1" x14ac:dyDescent="0.2">
      <c r="B15" s="177" t="str">
        <f>Auswahl!B187</f>
        <v>DTR</v>
      </c>
      <c r="C15" s="179">
        <f>INDEX(BSL!$N$3:$N$310,MATCH(Auswahl!$A$19,BSL!$A$3:$A$310,0),1)</f>
        <v>5</v>
      </c>
      <c r="D15" s="179">
        <f>INDEX(BSL!$N$3:$N$310,MATCH(Auswahl!$A$29,BSL!$A$3:$A$310,0),1)</f>
        <v>5</v>
      </c>
      <c r="F15" s="177" t="str">
        <f>Auswahl!B200</f>
        <v>Volumenausbeute</v>
      </c>
      <c r="G15" s="179">
        <f>INDEX(BSL!$AA$3:$AA$310,MATCH(Auswahl!$A$19,BSL!$A$3:$A$310,0),1)</f>
        <v>6</v>
      </c>
      <c r="H15" s="179">
        <f>INDEX(BSL!$AA$3:$AA$310,MATCH(Auswahl!$A$29,BSL!$A$3:$A$310,0),1)</f>
        <v>6</v>
      </c>
    </row>
    <row r="16" spans="1:75" ht="25.5" customHeight="1" x14ac:dyDescent="0.2">
      <c r="B16" s="7" t="str">
        <f>Auswahl!B188</f>
        <v>Gelbrost</v>
      </c>
      <c r="C16" s="178">
        <f>INDEX(BSL!$O$3:$O$310,MATCH(Auswahl!$A$19,BSL!$A$3:$A$310,0),1)</f>
        <v>3</v>
      </c>
      <c r="D16" s="178">
        <f>INDEX(BSL!$O$3:$O$310,MATCH(Auswahl!$A$29,BSL!$A$3:$A$310,0),1)</f>
        <v>6</v>
      </c>
      <c r="F16" s="347" t="s">
        <v>390</v>
      </c>
      <c r="G16" s="350">
        <f>INDEX(BSL!$AE$3:$AE$310,MATCH(Auswahl!$A$19,BSL!$A$3:$A$310,0),1)</f>
        <v>0</v>
      </c>
      <c r="H16" s="353">
        <f>INDEX(BSL!$AE$3:$AE$310,MATCH(Auswahl!$A$29,BSL!$A$3:$A$310,0),1)</f>
        <v>0</v>
      </c>
    </row>
    <row r="17" spans="2:16" ht="25.5" customHeight="1" x14ac:dyDescent="0.2">
      <c r="B17" s="177" t="str">
        <f>Auswahl!B189</f>
        <v>Braunrost</v>
      </c>
      <c r="C17" s="179">
        <f>INDEX(BSL!$P$3:$P$310,MATCH(Auswahl!$A$19,BSL!$A$3:$A$310,0),1)</f>
        <v>3</v>
      </c>
      <c r="D17" s="179">
        <f>INDEX(BSL!$P$3:$P$310,MATCH(Auswahl!$A$29,BSL!$A$3:$A$310,0),1)</f>
        <v>5</v>
      </c>
      <c r="F17" s="348"/>
      <c r="G17" s="351"/>
      <c r="H17" s="354"/>
    </row>
    <row r="18" spans="2:16" ht="25.5" customHeight="1" x14ac:dyDescent="0.2">
      <c r="B18" s="177" t="str">
        <f>Auswahl!B190</f>
        <v>Ährenfusarium</v>
      </c>
      <c r="C18" s="178">
        <f>INDEX(BSL!$Q$3:$Q$310,MATCH(Auswahl!$A$19,BSL!$A$3:$A$310,0),1)</f>
        <v>4</v>
      </c>
      <c r="D18" s="178">
        <f>INDEX(BSL!$Q$3:$Q$310,MATCH(Auswahl!$A$29,BSL!$A$3:$A$310,0),1)</f>
        <v>3</v>
      </c>
      <c r="F18" s="349"/>
      <c r="G18" s="352"/>
      <c r="H18" s="355"/>
    </row>
    <row r="19" spans="2:16" ht="25.5" customHeight="1" x14ac:dyDescent="0.2">
      <c r="B19" s="331" t="str">
        <f>Auswahl!B191</f>
        <v>Spelzenbräune</v>
      </c>
      <c r="C19" s="179">
        <f>INDEX(BSL!$R$3:$R$310,MATCH(Auswahl!$A$19,BSL!$A$3:$A$310,0),1)</f>
        <v>5</v>
      </c>
      <c r="D19" s="179" t="str">
        <f>INDEX(BSL!$R$3:$R$310,MATCH(Auswahl!$A$29,BSL!$A$3:$A$310,0),1)</f>
        <v>-</v>
      </c>
      <c r="F19" s="340" t="s">
        <v>151</v>
      </c>
      <c r="G19" s="342" t="s">
        <v>477</v>
      </c>
      <c r="H19" s="343"/>
    </row>
    <row r="20" spans="2:16" ht="15" customHeight="1" x14ac:dyDescent="0.2">
      <c r="B20" s="323"/>
      <c r="C20" s="324" t="s">
        <v>471</v>
      </c>
      <c r="D20" s="324" t="s">
        <v>472</v>
      </c>
      <c r="F20" s="258"/>
      <c r="G20" s="258"/>
      <c r="H20" s="258"/>
    </row>
    <row r="21" spans="2:16" s="258" customFormat="1" ht="30" customHeight="1" x14ac:dyDescent="0.2">
      <c r="F21" s="259"/>
      <c r="G21" s="260"/>
      <c r="H21" s="260"/>
    </row>
    <row r="22" spans="2:16" ht="15" customHeight="1" x14ac:dyDescent="0.2">
      <c r="B22" s="272"/>
      <c r="C22" s="258"/>
      <c r="D22" s="273"/>
      <c r="F22" s="258"/>
      <c r="G22" s="258"/>
      <c r="H22" s="258"/>
    </row>
    <row r="23" spans="2:16" s="157" customFormat="1" ht="15" customHeight="1" x14ac:dyDescent="0.2">
      <c r="B23" s="275" t="s">
        <v>0</v>
      </c>
      <c r="C23" s="156"/>
      <c r="D23" s="156"/>
      <c r="E23" s="4"/>
      <c r="F23" s="261"/>
      <c r="G23" s="261"/>
      <c r="H23" s="261"/>
      <c r="I23" s="270"/>
      <c r="J23" s="338" t="s">
        <v>502</v>
      </c>
      <c r="K23" s="270"/>
      <c r="L23" s="271"/>
      <c r="M23" s="271"/>
      <c r="N23" s="271"/>
      <c r="P23" s="270"/>
    </row>
    <row r="24" spans="2:16" s="157" customFormat="1" ht="15" customHeight="1" x14ac:dyDescent="0.2">
      <c r="B24" s="276" t="s">
        <v>294</v>
      </c>
      <c r="C24" s="156"/>
      <c r="D24" s="156"/>
      <c r="E24" s="4"/>
      <c r="F24" s="261"/>
      <c r="G24" s="261"/>
      <c r="H24" s="261"/>
      <c r="I24" s="270"/>
      <c r="J24" s="338" t="s">
        <v>501</v>
      </c>
      <c r="K24" s="270"/>
    </row>
    <row r="25" spans="2:16" s="265" customFormat="1" ht="21.75" customHeight="1" x14ac:dyDescent="0.2"/>
    <row r="26" spans="2:16" s="266" customFormat="1" x14ac:dyDescent="0.2">
      <c r="B26" s="265"/>
      <c r="C26" s="258"/>
      <c r="D26" s="258"/>
    </row>
    <row r="27" spans="2:16" s="258" customFormat="1" ht="18" hidden="1" customHeight="1" x14ac:dyDescent="0.2">
      <c r="B27" s="265"/>
      <c r="C27" s="274">
        <f ca="1">TODAY()</f>
        <v>42604</v>
      </c>
    </row>
    <row r="28" spans="2:16" s="258" customFormat="1" x14ac:dyDescent="0.2">
      <c r="B28" s="265"/>
    </row>
    <row r="29" spans="2:16" s="258" customFormat="1" x14ac:dyDescent="0.2">
      <c r="B29" s="265"/>
    </row>
    <row r="30" spans="2:16" s="258" customFormat="1" x14ac:dyDescent="0.2">
      <c r="B30" s="265"/>
    </row>
    <row r="31" spans="2:16" s="258" customFormat="1" x14ac:dyDescent="0.2"/>
    <row r="32" spans="2:16" s="258" customFormat="1" x14ac:dyDescent="0.2"/>
    <row r="33" s="258" customFormat="1" x14ac:dyDescent="0.2"/>
    <row r="34" s="258" customFormat="1" x14ac:dyDescent="0.2"/>
    <row r="35" s="258" customFormat="1" x14ac:dyDescent="0.2"/>
    <row r="36" s="258" customFormat="1" x14ac:dyDescent="0.2"/>
    <row r="37" s="258" customFormat="1" x14ac:dyDescent="0.2"/>
    <row r="38" s="258" customFormat="1" x14ac:dyDescent="0.2"/>
    <row r="39" s="258" customFormat="1" x14ac:dyDescent="0.2"/>
    <row r="40" s="258" customFormat="1" x14ac:dyDescent="0.2"/>
    <row r="41" s="258" customFormat="1" x14ac:dyDescent="0.2"/>
    <row r="42" s="258" customFormat="1" x14ac:dyDescent="0.2"/>
    <row r="43" s="258" customFormat="1" x14ac:dyDescent="0.2"/>
    <row r="44" s="258" customFormat="1" x14ac:dyDescent="0.2"/>
    <row r="45" s="258" customFormat="1" x14ac:dyDescent="0.2"/>
    <row r="46" s="258" customFormat="1" x14ac:dyDescent="0.2"/>
    <row r="47" s="258" customFormat="1" x14ac:dyDescent="0.2"/>
    <row r="48" s="258" customFormat="1" x14ac:dyDescent="0.2"/>
    <row r="49" s="258" customFormat="1" x14ac:dyDescent="0.2"/>
    <row r="50" s="258" customFormat="1" x14ac:dyDescent="0.2"/>
    <row r="51" s="258" customFormat="1" x14ac:dyDescent="0.2"/>
    <row r="52" s="258" customFormat="1" x14ac:dyDescent="0.2"/>
    <row r="53" s="258" customFormat="1" x14ac:dyDescent="0.2"/>
    <row r="54" s="258" customFormat="1" x14ac:dyDescent="0.2"/>
    <row r="55" s="258" customFormat="1" x14ac:dyDescent="0.2"/>
    <row r="56" s="258" customFormat="1" x14ac:dyDescent="0.2"/>
    <row r="57" s="258" customFormat="1" x14ac:dyDescent="0.2"/>
    <row r="58" s="258" customFormat="1" x14ac:dyDescent="0.2"/>
    <row r="59" s="258" customFormat="1" x14ac:dyDescent="0.2"/>
    <row r="60" s="258" customFormat="1" x14ac:dyDescent="0.2"/>
    <row r="61" s="258" customFormat="1" x14ac:dyDescent="0.2"/>
    <row r="62" s="258" customFormat="1" x14ac:dyDescent="0.2"/>
    <row r="63" s="258" customFormat="1" x14ac:dyDescent="0.2"/>
    <row r="64" s="258" customFormat="1" x14ac:dyDescent="0.2"/>
    <row r="65" s="258" customFormat="1" x14ac:dyDescent="0.2"/>
    <row r="66" s="258" customFormat="1" x14ac:dyDescent="0.2"/>
    <row r="67" s="258" customFormat="1" x14ac:dyDescent="0.2"/>
    <row r="68" s="258" customFormat="1" x14ac:dyDescent="0.2"/>
    <row r="69" s="258" customFormat="1" x14ac:dyDescent="0.2"/>
    <row r="70" s="258" customFormat="1" x14ac:dyDescent="0.2"/>
    <row r="71" s="258" customFormat="1" x14ac:dyDescent="0.2"/>
    <row r="72" s="258" customFormat="1" x14ac:dyDescent="0.2"/>
    <row r="73" s="258" customFormat="1" x14ac:dyDescent="0.2"/>
    <row r="74" s="258" customFormat="1" x14ac:dyDescent="0.2"/>
    <row r="75" s="258" customFormat="1" x14ac:dyDescent="0.2"/>
    <row r="76" s="258" customFormat="1" x14ac:dyDescent="0.2"/>
    <row r="77" s="258" customFormat="1" x14ac:dyDescent="0.2"/>
    <row r="78" s="258" customFormat="1" x14ac:dyDescent="0.2"/>
    <row r="79" s="258" customFormat="1" x14ac:dyDescent="0.2"/>
    <row r="80" s="258" customFormat="1" x14ac:dyDescent="0.2"/>
    <row r="81" s="258" customFormat="1" x14ac:dyDescent="0.2"/>
    <row r="82" s="258" customFormat="1" x14ac:dyDescent="0.2"/>
    <row r="83" s="258" customFormat="1" x14ac:dyDescent="0.2"/>
    <row r="84" s="258" customFormat="1" x14ac:dyDescent="0.2"/>
    <row r="85" s="258" customFormat="1" x14ac:dyDescent="0.2"/>
    <row r="86" s="258" customFormat="1" x14ac:dyDescent="0.2"/>
    <row r="87" s="258" customFormat="1" x14ac:dyDescent="0.2"/>
    <row r="88" s="258" customFormat="1" x14ac:dyDescent="0.2"/>
    <row r="89" s="258" customFormat="1" x14ac:dyDescent="0.2"/>
    <row r="90" s="258" customFormat="1" x14ac:dyDescent="0.2"/>
    <row r="91" s="258" customFormat="1" x14ac:dyDescent="0.2"/>
    <row r="92" s="258" customFormat="1" x14ac:dyDescent="0.2"/>
    <row r="93" s="258" customFormat="1" x14ac:dyDescent="0.2"/>
    <row r="94" s="258" customFormat="1" x14ac:dyDescent="0.2"/>
    <row r="95" s="258" customFormat="1" x14ac:dyDescent="0.2"/>
    <row r="96" s="258" customFormat="1" x14ac:dyDescent="0.2"/>
    <row r="97" s="258" customFormat="1" x14ac:dyDescent="0.2"/>
    <row r="98" s="258" customFormat="1" x14ac:dyDescent="0.2"/>
    <row r="99" s="258" customFormat="1" x14ac:dyDescent="0.2"/>
    <row r="100" s="258" customFormat="1" x14ac:dyDescent="0.2"/>
    <row r="101" s="258" customFormat="1" x14ac:dyDescent="0.2"/>
    <row r="102" s="258" customFormat="1" x14ac:dyDescent="0.2"/>
    <row r="103" s="258" customFormat="1" x14ac:dyDescent="0.2"/>
    <row r="104" s="258" customFormat="1" x14ac:dyDescent="0.2"/>
    <row r="105" s="258" customFormat="1" x14ac:dyDescent="0.2"/>
    <row r="106" s="258" customFormat="1" x14ac:dyDescent="0.2"/>
    <row r="107" s="258" customFormat="1" x14ac:dyDescent="0.2"/>
    <row r="108" s="258" customFormat="1" x14ac:dyDescent="0.2"/>
    <row r="109" s="258" customFormat="1" x14ac:dyDescent="0.2"/>
    <row r="110" s="258" customFormat="1" x14ac:dyDescent="0.2"/>
    <row r="111" s="258" customFormat="1" x14ac:dyDescent="0.2"/>
    <row r="112" s="258" customFormat="1" x14ac:dyDescent="0.2"/>
    <row r="113" s="258" customFormat="1" x14ac:dyDescent="0.2"/>
    <row r="114" s="258" customFormat="1" x14ac:dyDescent="0.2"/>
    <row r="115" s="258" customFormat="1" x14ac:dyDescent="0.2"/>
    <row r="116" s="258" customFormat="1" x14ac:dyDescent="0.2"/>
    <row r="117" s="258" customFormat="1" x14ac:dyDescent="0.2"/>
    <row r="118" s="258" customFormat="1" x14ac:dyDescent="0.2"/>
    <row r="119" s="258" customFormat="1" x14ac:dyDescent="0.2"/>
    <row r="120" s="258" customFormat="1" x14ac:dyDescent="0.2"/>
    <row r="121" s="258" customFormat="1" x14ac:dyDescent="0.2"/>
    <row r="122" s="258" customFormat="1" x14ac:dyDescent="0.2"/>
    <row r="123" s="258" customFormat="1" x14ac:dyDescent="0.2"/>
    <row r="124" s="258" customFormat="1" x14ac:dyDescent="0.2"/>
    <row r="125" s="258" customFormat="1" x14ac:dyDescent="0.2"/>
    <row r="126" s="258" customFormat="1" x14ac:dyDescent="0.2"/>
    <row r="127" s="258" customFormat="1" x14ac:dyDescent="0.2"/>
    <row r="128" s="258" customFormat="1" x14ac:dyDescent="0.2"/>
    <row r="129" s="258" customFormat="1" x14ac:dyDescent="0.2"/>
    <row r="130" s="258" customFormat="1" x14ac:dyDescent="0.2"/>
    <row r="131" s="258" customFormat="1" x14ac:dyDescent="0.2"/>
    <row r="132" s="258" customFormat="1" x14ac:dyDescent="0.2"/>
    <row r="133" s="258" customFormat="1" x14ac:dyDescent="0.2"/>
    <row r="134" s="258" customFormat="1" x14ac:dyDescent="0.2"/>
    <row r="135" s="258" customFormat="1" x14ac:dyDescent="0.2"/>
    <row r="136" s="258" customFormat="1" x14ac:dyDescent="0.2"/>
    <row r="137" s="258" customFormat="1" x14ac:dyDescent="0.2"/>
    <row r="138" s="258" customFormat="1" x14ac:dyDescent="0.2"/>
    <row r="139" s="258" customFormat="1" x14ac:dyDescent="0.2"/>
    <row r="140" s="258" customFormat="1" x14ac:dyDescent="0.2"/>
    <row r="141" s="258" customFormat="1" x14ac:dyDescent="0.2"/>
    <row r="142" s="258" customFormat="1" x14ac:dyDescent="0.2"/>
    <row r="143" s="258" customFormat="1" x14ac:dyDescent="0.2"/>
    <row r="144" s="258" customFormat="1" x14ac:dyDescent="0.2"/>
    <row r="145" s="258" customFormat="1" x14ac:dyDescent="0.2"/>
    <row r="146" s="258" customFormat="1" x14ac:dyDescent="0.2"/>
    <row r="147" s="258" customFormat="1" x14ac:dyDescent="0.2"/>
    <row r="148" s="258" customFormat="1" x14ac:dyDescent="0.2"/>
    <row r="149" s="258" customFormat="1" x14ac:dyDescent="0.2"/>
    <row r="150" s="258" customFormat="1" x14ac:dyDescent="0.2"/>
    <row r="151" s="258" customFormat="1" x14ac:dyDescent="0.2"/>
    <row r="152" s="258" customFormat="1" x14ac:dyDescent="0.2"/>
    <row r="153" s="258" customFormat="1" x14ac:dyDescent="0.2"/>
    <row r="154" s="258" customFormat="1" x14ac:dyDescent="0.2"/>
    <row r="155" s="258" customFormat="1" x14ac:dyDescent="0.2"/>
    <row r="156" s="258" customFormat="1" x14ac:dyDescent="0.2"/>
    <row r="157" s="258" customFormat="1" x14ac:dyDescent="0.2"/>
    <row r="158" s="258" customFormat="1" x14ac:dyDescent="0.2"/>
    <row r="159" s="258" customFormat="1" x14ac:dyDescent="0.2"/>
    <row r="160" s="258" customFormat="1" x14ac:dyDescent="0.2"/>
    <row r="161" s="258" customFormat="1" x14ac:dyDescent="0.2"/>
    <row r="162" s="258" customFormat="1" x14ac:dyDescent="0.2"/>
    <row r="163" s="258" customFormat="1" x14ac:dyDescent="0.2"/>
    <row r="164" s="258" customFormat="1" x14ac:dyDescent="0.2"/>
    <row r="165" s="258" customFormat="1" x14ac:dyDescent="0.2"/>
    <row r="166" s="258" customFormat="1" x14ac:dyDescent="0.2"/>
    <row r="167" s="258" customFormat="1" x14ac:dyDescent="0.2"/>
    <row r="168" s="258" customFormat="1" x14ac:dyDescent="0.2"/>
    <row r="169" s="258" customFormat="1" x14ac:dyDescent="0.2"/>
    <row r="170" s="258" customFormat="1" x14ac:dyDescent="0.2"/>
    <row r="171" s="258" customFormat="1" x14ac:dyDescent="0.2"/>
    <row r="172" s="258" customFormat="1" x14ac:dyDescent="0.2"/>
    <row r="173" s="258" customFormat="1" x14ac:dyDescent="0.2"/>
    <row r="174" s="258" customFormat="1" x14ac:dyDescent="0.2"/>
    <row r="175" s="258" customFormat="1" x14ac:dyDescent="0.2"/>
    <row r="176" s="258" customFormat="1" x14ac:dyDescent="0.2"/>
    <row r="177" s="258" customFormat="1" x14ac:dyDescent="0.2"/>
    <row r="178" s="258" customFormat="1" x14ac:dyDescent="0.2"/>
    <row r="179" s="258" customFormat="1" x14ac:dyDescent="0.2"/>
    <row r="180" s="258" customFormat="1" x14ac:dyDescent="0.2"/>
    <row r="181" s="258" customFormat="1" x14ac:dyDescent="0.2"/>
    <row r="182" s="258" customFormat="1" x14ac:dyDescent="0.2"/>
    <row r="183" s="258" customFormat="1" x14ac:dyDescent="0.2"/>
    <row r="184" s="258" customFormat="1" x14ac:dyDescent="0.2"/>
    <row r="185" s="258" customFormat="1" x14ac:dyDescent="0.2"/>
    <row r="186" s="258" customFormat="1" x14ac:dyDescent="0.2"/>
    <row r="187" s="258" customFormat="1" x14ac:dyDescent="0.2"/>
    <row r="188" s="258" customFormat="1" x14ac:dyDescent="0.2"/>
    <row r="189" s="258" customFormat="1" x14ac:dyDescent="0.2"/>
    <row r="190" s="258" customFormat="1" x14ac:dyDescent="0.2"/>
    <row r="191" s="258" customFormat="1" x14ac:dyDescent="0.2"/>
    <row r="192" s="258" customFormat="1" x14ac:dyDescent="0.2"/>
    <row r="193" s="258" customFormat="1" x14ac:dyDescent="0.2"/>
    <row r="194" s="258" customFormat="1" x14ac:dyDescent="0.2"/>
    <row r="195" s="258" customFormat="1" x14ac:dyDescent="0.2"/>
    <row r="196" s="258" customFormat="1" x14ac:dyDescent="0.2"/>
    <row r="197" s="258" customFormat="1" x14ac:dyDescent="0.2"/>
    <row r="198" s="258" customFormat="1" x14ac:dyDescent="0.2"/>
    <row r="199" s="258" customFormat="1" x14ac:dyDescent="0.2"/>
    <row r="200" s="258" customFormat="1" x14ac:dyDescent="0.2"/>
    <row r="201" s="258" customFormat="1" x14ac:dyDescent="0.2"/>
    <row r="202" s="258" customFormat="1" x14ac:dyDescent="0.2"/>
    <row r="203" s="258" customFormat="1" x14ac:dyDescent="0.2"/>
    <row r="204" s="258" customFormat="1" x14ac:dyDescent="0.2"/>
    <row r="205" s="258" customFormat="1" x14ac:dyDescent="0.2"/>
    <row r="206" s="258" customFormat="1" x14ac:dyDescent="0.2"/>
    <row r="207" s="258" customFormat="1" x14ac:dyDescent="0.2"/>
    <row r="208" s="258" customFormat="1" x14ac:dyDescent="0.2"/>
    <row r="209" s="258" customFormat="1" x14ac:dyDescent="0.2"/>
    <row r="210" s="258" customFormat="1" x14ac:dyDescent="0.2"/>
    <row r="211" s="258" customFormat="1" x14ac:dyDescent="0.2"/>
    <row r="212" s="258" customFormat="1" x14ac:dyDescent="0.2"/>
    <row r="213" s="258" customFormat="1" x14ac:dyDescent="0.2"/>
    <row r="214" s="258" customFormat="1" x14ac:dyDescent="0.2"/>
    <row r="215" s="258" customFormat="1" x14ac:dyDescent="0.2"/>
    <row r="216" s="258" customFormat="1" x14ac:dyDescent="0.2"/>
    <row r="217" s="258" customFormat="1" x14ac:dyDescent="0.2"/>
    <row r="218" s="258" customFormat="1" x14ac:dyDescent="0.2"/>
    <row r="219" s="258" customFormat="1" x14ac:dyDescent="0.2"/>
    <row r="220" s="258" customFormat="1" x14ac:dyDescent="0.2"/>
    <row r="221" s="258" customFormat="1" x14ac:dyDescent="0.2"/>
    <row r="222" s="258" customFormat="1" x14ac:dyDescent="0.2"/>
    <row r="223" s="258" customFormat="1" x14ac:dyDescent="0.2"/>
    <row r="224" s="258" customFormat="1" x14ac:dyDescent="0.2"/>
    <row r="225" s="258" customFormat="1" x14ac:dyDescent="0.2"/>
    <row r="226" s="258" customFormat="1" x14ac:dyDescent="0.2"/>
    <row r="227" s="258" customFormat="1" x14ac:dyDescent="0.2"/>
    <row r="228" s="258" customFormat="1" x14ac:dyDescent="0.2"/>
    <row r="229" s="258" customFormat="1" x14ac:dyDescent="0.2"/>
    <row r="230" s="258" customFormat="1" x14ac:dyDescent="0.2"/>
    <row r="231" s="258" customFormat="1" x14ac:dyDescent="0.2"/>
    <row r="232" s="258" customFormat="1" x14ac:dyDescent="0.2"/>
    <row r="233" s="258" customFormat="1" x14ac:dyDescent="0.2"/>
    <row r="234" s="258" customFormat="1" x14ac:dyDescent="0.2"/>
    <row r="235" s="258" customFormat="1" x14ac:dyDescent="0.2"/>
    <row r="236" s="258" customFormat="1" x14ac:dyDescent="0.2"/>
    <row r="237" s="258" customFormat="1" x14ac:dyDescent="0.2"/>
    <row r="238" s="258" customFormat="1" x14ac:dyDescent="0.2"/>
    <row r="239" s="258" customFormat="1" x14ac:dyDescent="0.2"/>
    <row r="240" s="258" customFormat="1" x14ac:dyDescent="0.2"/>
    <row r="241" s="258" customFormat="1" x14ac:dyDescent="0.2"/>
    <row r="242" s="258" customFormat="1" x14ac:dyDescent="0.2"/>
    <row r="243" s="258" customFormat="1" x14ac:dyDescent="0.2"/>
    <row r="244" s="258" customFormat="1" x14ac:dyDescent="0.2"/>
    <row r="245" s="258" customFormat="1" x14ac:dyDescent="0.2"/>
    <row r="246" s="258" customFormat="1" x14ac:dyDescent="0.2"/>
    <row r="247" s="258" customFormat="1" x14ac:dyDescent="0.2"/>
    <row r="248" s="258" customFormat="1" x14ac:dyDescent="0.2"/>
    <row r="249" s="258" customFormat="1" x14ac:dyDescent="0.2"/>
    <row r="250" s="258" customFormat="1" x14ac:dyDescent="0.2"/>
  </sheetData>
  <sheetProtection insertHyperlinks="0" selectLockedCells="1"/>
  <mergeCells count="10">
    <mergeCell ref="G19:H19"/>
    <mergeCell ref="B2:D2"/>
    <mergeCell ref="B4:D4"/>
    <mergeCell ref="F4:H4"/>
    <mergeCell ref="F5:F6"/>
    <mergeCell ref="G5:G6"/>
    <mergeCell ref="H5:H6"/>
    <mergeCell ref="F16:F18"/>
    <mergeCell ref="G16:G18"/>
    <mergeCell ref="H16:H18"/>
  </mergeCells>
  <conditionalFormatting sqref="C3">
    <cfRule type="expression" dxfId="190" priority="105" stopIfTrue="1">
      <formula>ISERROR($C$7)</formula>
    </cfRule>
  </conditionalFormatting>
  <conditionalFormatting sqref="D3">
    <cfRule type="expression" dxfId="189" priority="104" stopIfTrue="1">
      <formula>ISERROR($D$7)</formula>
    </cfRule>
  </conditionalFormatting>
  <conditionalFormatting sqref="E6 E4 A6 A4:B4">
    <cfRule type="expression" dxfId="188" priority="101">
      <formula>ISERROR($F$8)</formula>
    </cfRule>
  </conditionalFormatting>
  <conditionalFormatting sqref="F4">
    <cfRule type="expression" dxfId="187" priority="93">
      <formula>ISERROR($F$8)</formula>
    </cfRule>
  </conditionalFormatting>
  <conditionalFormatting sqref="G16">
    <cfRule type="cellIs" dxfId="186" priority="83" operator="equal">
      <formula>0</formula>
    </cfRule>
  </conditionalFormatting>
  <conditionalFormatting sqref="E6">
    <cfRule type="expression" dxfId="185" priority="208">
      <formula>$B$19&lt;#REF!</formula>
    </cfRule>
  </conditionalFormatting>
  <conditionalFormatting sqref="C10:D19">
    <cfRule type="iconSet" priority="7">
      <iconSet iconSet="3TrafficLights2" reverse="1">
        <cfvo type="percent" val="0"/>
        <cfvo type="num" val="5"/>
        <cfvo type="num" val="5" gte="0"/>
      </iconSet>
    </cfRule>
  </conditionalFormatting>
  <conditionalFormatting sqref="G14:H15">
    <cfRule type="iconSet" priority="6">
      <iconSet iconSet="3TrafficLights2">
        <cfvo type="percent" val="0"/>
        <cfvo type="num" val="5"/>
        <cfvo type="num" val="5" gte="0"/>
      </iconSet>
    </cfRule>
  </conditionalFormatting>
  <conditionalFormatting sqref="G13:H13">
    <cfRule type="iconSet" priority="5">
      <iconSet iconSet="3TrafficLights2">
        <cfvo type="percent" val="0"/>
        <cfvo type="num" val="5"/>
        <cfvo type="num" val="5" gte="0"/>
      </iconSet>
    </cfRule>
  </conditionalFormatting>
  <conditionalFormatting sqref="G12:H12">
    <cfRule type="iconSet" priority="4">
      <iconSet iconSet="3TrafficLights2">
        <cfvo type="percent" val="0"/>
        <cfvo type="num" val="5"/>
        <cfvo type="num" val="5" gte="0"/>
      </iconSet>
    </cfRule>
  </conditionalFormatting>
  <conditionalFormatting sqref="G10:H11">
    <cfRule type="iconSet" priority="3">
      <iconSet iconSet="3TrafficLights2">
        <cfvo type="percent" val="0"/>
        <cfvo type="num" val="5"/>
        <cfvo type="num" val="5" gte="0"/>
      </iconSet>
    </cfRule>
  </conditionalFormatting>
  <conditionalFormatting sqref="H16">
    <cfRule type="cellIs" dxfId="184" priority="580" operator="equal">
      <formula>0</formula>
    </cfRule>
  </conditionalFormatting>
  <conditionalFormatting sqref="F7:F15 F5:H5">
    <cfRule type="expression" dxfId="183" priority="224">
      <formula>#REF!&lt;$C$27</formula>
    </cfRule>
  </conditionalFormatting>
  <conditionalFormatting sqref="F7:F15">
    <cfRule type="expression" dxfId="182" priority="225" stopIfTrue="1">
      <formula>#REF!&lt;$C$27</formula>
    </cfRule>
  </conditionalFormatting>
  <hyperlinks>
    <hyperlink ref="B23" r:id="rId1"/>
  </hyperlinks>
  <printOptions horizontalCentered="1"/>
  <pageMargins left="0.70866141732283472" right="0.70866141732283472" top="0.39370078740157483" bottom="0.59055118110236227" header="0.31496062992125984" footer="0.31496062992125984"/>
  <pageSetup paperSize="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1073" r:id="rId5" name="Drop Down 1">
              <controlPr defaultSize="0" autoLine="0" autoPict="0">
                <anchor moveWithCells="1">
                  <from>
                    <xdr:col>2</xdr:col>
                    <xdr:colOff>19050</xdr:colOff>
                    <xdr:row>4</xdr:row>
                    <xdr:rowOff>0</xdr:rowOff>
                  </from>
                  <to>
                    <xdr:col>2</xdr:col>
                    <xdr:colOff>1314450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74" r:id="rId6" name="Drop Down 2">
              <controlPr defaultSize="0" autoLine="0" autoPict="0">
                <anchor moveWithCells="1">
                  <from>
                    <xdr:col>2</xdr:col>
                    <xdr:colOff>19050</xdr:colOff>
                    <xdr:row>5</xdr:row>
                    <xdr:rowOff>9525</xdr:rowOff>
                  </from>
                  <to>
                    <xdr:col>2</xdr:col>
                    <xdr:colOff>1314450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75" r:id="rId7" name="Drop Down 3">
              <controlPr defaultSize="0" autoLine="0" autoPict="0">
                <anchor moveWithCells="1">
                  <from>
                    <xdr:col>2</xdr:col>
                    <xdr:colOff>19050</xdr:colOff>
                    <xdr:row>5</xdr:row>
                    <xdr:rowOff>9525</xdr:rowOff>
                  </from>
                  <to>
                    <xdr:col>2</xdr:col>
                    <xdr:colOff>1314450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76" r:id="rId8" name="Drop Down 4">
              <controlPr defaultSize="0" autoLine="0" autoPict="0">
                <anchor moveWithCells="1">
                  <from>
                    <xdr:col>3</xdr:col>
                    <xdr:colOff>19050</xdr:colOff>
                    <xdr:row>5</xdr:row>
                    <xdr:rowOff>9525</xdr:rowOff>
                  </from>
                  <to>
                    <xdr:col>3</xdr:col>
                    <xdr:colOff>1314450</xdr:colOff>
                    <xdr:row>5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9FF1CB6-43CA-4067-8648-84967AE41B17}">
            <xm:f>'Bedarf berechnen'!$C$15&lt;'Bedarf berechnen'!$C$16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B4:H16 F19:G19 B17:E19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74"/>
  <sheetViews>
    <sheetView showGridLines="0" workbookViewId="0">
      <pane xSplit="3" ySplit="2" topLeftCell="D85" activePane="bottomRight" state="frozen"/>
      <selection pane="topRight" activeCell="D1" sqref="D1"/>
      <selection pane="bottomLeft" activeCell="A2" sqref="A2"/>
      <selection pane="bottomRight" activeCell="I97" sqref="I97"/>
    </sheetView>
  </sheetViews>
  <sheetFormatPr baseColWidth="10" defaultRowHeight="12.75" x14ac:dyDescent="0.2"/>
  <cols>
    <col min="1" max="1" width="8.125" style="195" customWidth="1"/>
    <col min="2" max="2" width="12.25" style="119" customWidth="1"/>
    <col min="3" max="3" width="15.25" style="134" customWidth="1"/>
    <col min="4" max="4" width="12.25" style="209" customWidth="1"/>
    <col min="5" max="5" width="12.25" style="210" customWidth="1"/>
    <col min="6" max="6" width="7.5" style="67" customWidth="1"/>
    <col min="7" max="7" width="5" style="135" customWidth="1"/>
    <col min="8" max="8" width="8.5" style="67" customWidth="1"/>
    <col min="9" max="9" width="8.5" style="74" customWidth="1"/>
    <col min="10" max="10" width="5.5" style="135" customWidth="1"/>
    <col min="11" max="11" width="12.25" style="67" customWidth="1"/>
    <col min="12" max="12" width="9.875" style="67" customWidth="1"/>
    <col min="13" max="13" width="11.625" style="135" customWidth="1"/>
    <col min="14" max="16" width="8.875" style="67" customWidth="1"/>
    <col min="17" max="17" width="12.25" style="142" customWidth="1"/>
    <col min="18" max="18" width="7.75" style="74" customWidth="1"/>
    <col min="19" max="19" width="9.125" style="67" customWidth="1"/>
    <col min="20" max="20" width="8.875" style="74" customWidth="1"/>
    <col min="21" max="21" width="11.375" style="67" customWidth="1"/>
    <col min="22" max="22" width="9.5" style="67" customWidth="1"/>
    <col min="23" max="23" width="10.125" style="135" customWidth="1"/>
    <col min="24" max="24" width="12.25" style="74" customWidth="1"/>
    <col min="25" max="28" width="12.25" style="67" customWidth="1"/>
    <col min="29" max="29" width="9.625" style="68" bestFit="1" customWidth="1"/>
    <col min="30" max="30" width="16.25" style="67" bestFit="1" customWidth="1"/>
    <col min="31" max="31" width="30.125" style="145" bestFit="1" customWidth="1"/>
    <col min="32" max="61" width="11" style="67"/>
    <col min="62" max="16384" width="11" style="68"/>
  </cols>
  <sheetData>
    <row r="1" spans="1:61" ht="23.25" customHeight="1" x14ac:dyDescent="0.2">
      <c r="F1" s="208">
        <v>1</v>
      </c>
      <c r="G1" s="208">
        <v>2</v>
      </c>
      <c r="H1" s="208">
        <v>3</v>
      </c>
      <c r="I1" s="208">
        <v>4</v>
      </c>
      <c r="J1" s="208">
        <v>5</v>
      </c>
      <c r="K1" s="208">
        <v>6</v>
      </c>
      <c r="L1" s="208">
        <v>7</v>
      </c>
      <c r="M1" s="208">
        <v>8</v>
      </c>
      <c r="N1" s="208">
        <v>9</v>
      </c>
      <c r="O1" s="208">
        <v>10</v>
      </c>
      <c r="P1" s="208">
        <v>11</v>
      </c>
      <c r="Q1" s="208">
        <v>12</v>
      </c>
      <c r="R1" s="208">
        <v>13</v>
      </c>
      <c r="S1" s="208">
        <v>14</v>
      </c>
      <c r="T1" s="208">
        <v>15</v>
      </c>
      <c r="U1" s="208">
        <v>16</v>
      </c>
      <c r="V1" s="208">
        <v>17</v>
      </c>
      <c r="W1" s="208">
        <v>18</v>
      </c>
      <c r="X1" s="208">
        <v>19</v>
      </c>
      <c r="Y1" s="208">
        <v>20</v>
      </c>
      <c r="Z1" s="208">
        <v>21</v>
      </c>
      <c r="AA1" s="208">
        <v>22</v>
      </c>
    </row>
    <row r="2" spans="1:61" s="75" customFormat="1" ht="35.25" customHeight="1" x14ac:dyDescent="0.2">
      <c r="A2" s="206" t="s">
        <v>213</v>
      </c>
      <c r="B2" s="160" t="s">
        <v>295</v>
      </c>
      <c r="C2" s="160" t="s">
        <v>10</v>
      </c>
      <c r="D2" s="211" t="s">
        <v>9</v>
      </c>
      <c r="E2" s="212" t="s">
        <v>400</v>
      </c>
      <c r="F2" s="72" t="s">
        <v>34</v>
      </c>
      <c r="G2" s="73" t="s">
        <v>12</v>
      </c>
      <c r="H2" s="72" t="s">
        <v>113</v>
      </c>
      <c r="I2" s="72" t="s">
        <v>35</v>
      </c>
      <c r="J2" s="73" t="s">
        <v>13</v>
      </c>
      <c r="K2" s="151" t="s">
        <v>14</v>
      </c>
      <c r="L2" s="151" t="s">
        <v>36</v>
      </c>
      <c r="M2" s="73" t="s">
        <v>37</v>
      </c>
      <c r="N2" s="151" t="s">
        <v>15</v>
      </c>
      <c r="O2" s="72" t="s">
        <v>38</v>
      </c>
      <c r="P2" s="151" t="s">
        <v>39</v>
      </c>
      <c r="Q2" s="73" t="s">
        <v>40</v>
      </c>
      <c r="R2" s="72" t="s">
        <v>41</v>
      </c>
      <c r="S2" s="72" t="s">
        <v>16</v>
      </c>
      <c r="T2" s="72" t="s">
        <v>17</v>
      </c>
      <c r="U2" s="72" t="s">
        <v>128</v>
      </c>
      <c r="V2" s="72" t="s">
        <v>18</v>
      </c>
      <c r="W2" s="73" t="s">
        <v>19</v>
      </c>
      <c r="X2" s="72" t="s">
        <v>166</v>
      </c>
      <c r="Y2" s="72" t="s">
        <v>43</v>
      </c>
      <c r="Z2" s="72" t="s">
        <v>44</v>
      </c>
      <c r="AA2" s="72" t="s">
        <v>22</v>
      </c>
      <c r="AB2" s="71" t="s">
        <v>151</v>
      </c>
      <c r="AC2" s="69" t="s">
        <v>263</v>
      </c>
      <c r="AD2" s="72" t="s">
        <v>10</v>
      </c>
      <c r="AE2" s="146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</row>
    <row r="3" spans="1:61" s="83" customFormat="1" ht="16.5" customHeight="1" x14ac:dyDescent="0.2">
      <c r="A3" s="190">
        <v>501</v>
      </c>
      <c r="B3" s="160"/>
      <c r="C3" s="160" t="s">
        <v>442</v>
      </c>
      <c r="D3" s="213">
        <v>7</v>
      </c>
      <c r="E3" s="214">
        <v>1</v>
      </c>
      <c r="F3" s="71">
        <v>5</v>
      </c>
      <c r="G3" s="73">
        <v>5</v>
      </c>
      <c r="H3" s="71">
        <v>5</v>
      </c>
      <c r="I3" s="71">
        <v>5</v>
      </c>
      <c r="J3" s="73">
        <v>3</v>
      </c>
      <c r="K3" s="71">
        <v>6</v>
      </c>
      <c r="L3" s="71">
        <v>3</v>
      </c>
      <c r="M3" s="73">
        <v>5</v>
      </c>
      <c r="N3" s="71">
        <v>5</v>
      </c>
      <c r="O3" s="71">
        <v>3</v>
      </c>
      <c r="P3" s="71">
        <v>7</v>
      </c>
      <c r="Q3" s="73">
        <v>5</v>
      </c>
      <c r="R3" s="71">
        <v>5</v>
      </c>
      <c r="S3" s="71">
        <v>4</v>
      </c>
      <c r="T3" s="71">
        <v>4</v>
      </c>
      <c r="U3" s="71">
        <v>7</v>
      </c>
      <c r="V3" s="71">
        <v>4</v>
      </c>
      <c r="W3" s="73">
        <v>4</v>
      </c>
      <c r="X3" s="71" t="s">
        <v>168</v>
      </c>
      <c r="Y3" s="71">
        <v>9</v>
      </c>
      <c r="Z3" s="71">
        <v>9</v>
      </c>
      <c r="AA3" s="71">
        <v>9</v>
      </c>
      <c r="AB3" s="246">
        <v>2016</v>
      </c>
      <c r="AC3" s="76" t="s">
        <v>33</v>
      </c>
      <c r="AD3" s="72" t="str">
        <f>C3</f>
        <v>Adler - E</v>
      </c>
      <c r="AE3" s="144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</row>
    <row r="4" spans="1:61" s="83" customFormat="1" ht="16.5" customHeight="1" x14ac:dyDescent="0.2">
      <c r="A4" s="190">
        <v>502</v>
      </c>
      <c r="B4" s="160"/>
      <c r="C4" s="160" t="s">
        <v>301</v>
      </c>
      <c r="D4" s="213">
        <v>7</v>
      </c>
      <c r="E4" s="214">
        <v>1</v>
      </c>
      <c r="F4" s="71">
        <v>5</v>
      </c>
      <c r="G4" s="73">
        <v>5</v>
      </c>
      <c r="H4" s="71">
        <v>6</v>
      </c>
      <c r="I4" s="235" t="s">
        <v>5</v>
      </c>
      <c r="J4" s="73">
        <v>6</v>
      </c>
      <c r="K4" s="71">
        <v>5</v>
      </c>
      <c r="L4" s="71">
        <v>4</v>
      </c>
      <c r="M4" s="73">
        <v>5</v>
      </c>
      <c r="N4" s="71">
        <v>5</v>
      </c>
      <c r="O4" s="71">
        <v>6</v>
      </c>
      <c r="P4" s="71">
        <v>5</v>
      </c>
      <c r="Q4" s="73">
        <v>3</v>
      </c>
      <c r="R4" s="71" t="s">
        <v>5</v>
      </c>
      <c r="S4" s="71">
        <v>5</v>
      </c>
      <c r="T4" s="71">
        <v>5</v>
      </c>
      <c r="U4" s="71">
        <v>6</v>
      </c>
      <c r="V4" s="71">
        <v>7</v>
      </c>
      <c r="W4" s="73">
        <v>6</v>
      </c>
      <c r="X4" s="71" t="s">
        <v>169</v>
      </c>
      <c r="Y4" s="71">
        <v>4</v>
      </c>
      <c r="Z4" s="71">
        <v>6</v>
      </c>
      <c r="AA4" s="71">
        <v>6</v>
      </c>
      <c r="AB4" s="81">
        <v>2016</v>
      </c>
      <c r="AC4" s="76" t="s">
        <v>28</v>
      </c>
      <c r="AD4" s="151" t="str">
        <f t="shared" ref="AD4:AD63" si="0">C4</f>
        <v>Akratos - A</v>
      </c>
      <c r="AE4" s="144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</row>
    <row r="5" spans="1:61" s="80" customFormat="1" ht="16.5" customHeight="1" x14ac:dyDescent="0.2">
      <c r="A5" s="190">
        <v>503</v>
      </c>
      <c r="B5" s="160">
        <v>401</v>
      </c>
      <c r="C5" s="160" t="s">
        <v>302</v>
      </c>
      <c r="D5" s="213">
        <v>7</v>
      </c>
      <c r="E5" s="214">
        <v>1</v>
      </c>
      <c r="F5" s="71">
        <v>6</v>
      </c>
      <c r="G5" s="73">
        <v>6</v>
      </c>
      <c r="H5" s="71">
        <v>6</v>
      </c>
      <c r="I5" s="71">
        <v>5</v>
      </c>
      <c r="J5" s="73">
        <v>4</v>
      </c>
      <c r="K5" s="71">
        <v>6</v>
      </c>
      <c r="L5" s="71">
        <v>8</v>
      </c>
      <c r="M5" s="73">
        <v>6</v>
      </c>
      <c r="N5" s="71">
        <v>5</v>
      </c>
      <c r="O5" s="71">
        <v>8</v>
      </c>
      <c r="P5" s="71">
        <v>5</v>
      </c>
      <c r="Q5" s="73">
        <v>4</v>
      </c>
      <c r="R5" s="71">
        <v>4</v>
      </c>
      <c r="S5" s="71">
        <v>4</v>
      </c>
      <c r="T5" s="71">
        <v>4</v>
      </c>
      <c r="U5" s="71">
        <v>5</v>
      </c>
      <c r="V5" s="71">
        <v>2</v>
      </c>
      <c r="W5" s="73">
        <v>4</v>
      </c>
      <c r="X5" s="71" t="s">
        <v>170</v>
      </c>
      <c r="Y5" s="71">
        <v>8</v>
      </c>
      <c r="Z5" s="71">
        <v>9</v>
      </c>
      <c r="AA5" s="71">
        <v>8</v>
      </c>
      <c r="AB5" s="81">
        <v>2016</v>
      </c>
      <c r="AC5" s="76" t="s">
        <v>33</v>
      </c>
      <c r="AD5" s="151" t="str">
        <f t="shared" si="0"/>
        <v>Akteur - E</v>
      </c>
      <c r="AE5" s="147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</row>
    <row r="6" spans="1:61" s="83" customFormat="1" ht="16.5" customHeight="1" x14ac:dyDescent="0.2">
      <c r="A6" s="190">
        <v>504</v>
      </c>
      <c r="B6" s="160"/>
      <c r="C6" s="160" t="s">
        <v>425</v>
      </c>
      <c r="D6" s="213">
        <v>7</v>
      </c>
      <c r="E6" s="214">
        <v>1</v>
      </c>
      <c r="F6" s="71">
        <v>5</v>
      </c>
      <c r="G6" s="73">
        <v>6</v>
      </c>
      <c r="H6" s="71">
        <v>4</v>
      </c>
      <c r="I6" s="71">
        <v>3</v>
      </c>
      <c r="J6" s="73">
        <v>3</v>
      </c>
      <c r="K6" s="71">
        <v>4</v>
      </c>
      <c r="L6" s="71">
        <v>4</v>
      </c>
      <c r="M6" s="73">
        <v>5</v>
      </c>
      <c r="N6" s="71">
        <v>5</v>
      </c>
      <c r="O6" s="71">
        <v>5</v>
      </c>
      <c r="P6" s="71">
        <v>2</v>
      </c>
      <c r="Q6" s="73">
        <v>6</v>
      </c>
      <c r="R6" s="235" t="s">
        <v>5</v>
      </c>
      <c r="S6" s="71">
        <v>5</v>
      </c>
      <c r="T6" s="71">
        <v>8</v>
      </c>
      <c r="U6" s="71">
        <v>3</v>
      </c>
      <c r="V6" s="71">
        <v>6</v>
      </c>
      <c r="W6" s="73">
        <v>8</v>
      </c>
      <c r="X6" s="71" t="s">
        <v>170</v>
      </c>
      <c r="Y6" s="71">
        <v>2</v>
      </c>
      <c r="Z6" s="71">
        <v>4</v>
      </c>
      <c r="AA6" s="71">
        <v>6</v>
      </c>
      <c r="AB6" s="81">
        <v>2016</v>
      </c>
      <c r="AC6" s="76" t="s">
        <v>30</v>
      </c>
      <c r="AD6" s="151" t="str">
        <f t="shared" si="0"/>
        <v>Alexander - B</v>
      </c>
      <c r="AE6" s="144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</row>
    <row r="7" spans="1:61" s="80" customFormat="1" ht="16.5" customHeight="1" x14ac:dyDescent="0.2">
      <c r="A7" s="190">
        <v>505</v>
      </c>
      <c r="B7" s="160" t="s">
        <v>217</v>
      </c>
      <c r="C7" s="160" t="s">
        <v>303</v>
      </c>
      <c r="D7" s="213">
        <v>7</v>
      </c>
      <c r="E7" s="214">
        <v>1</v>
      </c>
      <c r="F7" s="71">
        <v>5</v>
      </c>
      <c r="G7" s="73">
        <v>6</v>
      </c>
      <c r="H7" s="71">
        <v>5</v>
      </c>
      <c r="I7" s="71">
        <v>6</v>
      </c>
      <c r="J7" s="73">
        <v>4</v>
      </c>
      <c r="K7" s="71">
        <v>6</v>
      </c>
      <c r="L7" s="71">
        <v>3</v>
      </c>
      <c r="M7" s="73">
        <v>3</v>
      </c>
      <c r="N7" s="71">
        <v>4</v>
      </c>
      <c r="O7" s="71">
        <v>2</v>
      </c>
      <c r="P7" s="71">
        <v>6</v>
      </c>
      <c r="Q7" s="73">
        <v>3</v>
      </c>
      <c r="R7" s="71" t="s">
        <v>5</v>
      </c>
      <c r="S7" s="71">
        <v>4</v>
      </c>
      <c r="T7" s="71">
        <v>7</v>
      </c>
      <c r="U7" s="71">
        <v>6</v>
      </c>
      <c r="V7" s="71">
        <v>7</v>
      </c>
      <c r="W7" s="73">
        <v>7</v>
      </c>
      <c r="X7" s="71" t="s">
        <v>168</v>
      </c>
      <c r="Y7" s="71">
        <v>4</v>
      </c>
      <c r="Z7" s="71">
        <v>4</v>
      </c>
      <c r="AA7" s="71">
        <v>7</v>
      </c>
      <c r="AB7" s="81">
        <v>2016</v>
      </c>
      <c r="AC7" s="76" t="s">
        <v>30</v>
      </c>
      <c r="AD7" s="151" t="str">
        <f t="shared" si="0"/>
        <v>Alfons - B</v>
      </c>
      <c r="AE7" s="147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</row>
    <row r="8" spans="1:61" s="91" customFormat="1" ht="16.5" customHeight="1" x14ac:dyDescent="0.2">
      <c r="A8" s="190">
        <v>506</v>
      </c>
      <c r="B8" s="161"/>
      <c r="C8" s="160" t="s">
        <v>453</v>
      </c>
      <c r="D8" s="215">
        <v>7</v>
      </c>
      <c r="E8" s="214">
        <v>1</v>
      </c>
      <c r="F8" s="86">
        <v>3</v>
      </c>
      <c r="G8" s="88">
        <v>4</v>
      </c>
      <c r="H8" s="86">
        <v>4</v>
      </c>
      <c r="I8" s="86">
        <v>7</v>
      </c>
      <c r="J8" s="88">
        <v>4</v>
      </c>
      <c r="K8" s="86" t="s">
        <v>5</v>
      </c>
      <c r="L8" s="86">
        <v>5</v>
      </c>
      <c r="M8" s="88">
        <v>5</v>
      </c>
      <c r="N8" s="86" t="s">
        <v>5</v>
      </c>
      <c r="O8" s="86" t="s">
        <v>5</v>
      </c>
      <c r="P8" s="86">
        <v>4</v>
      </c>
      <c r="Q8" s="88" t="s">
        <v>5</v>
      </c>
      <c r="R8" s="86" t="s">
        <v>5</v>
      </c>
      <c r="S8" s="86">
        <v>5</v>
      </c>
      <c r="T8" s="86">
        <v>3</v>
      </c>
      <c r="U8" s="86">
        <v>7</v>
      </c>
      <c r="V8" s="86">
        <v>5</v>
      </c>
      <c r="W8" s="88">
        <v>5</v>
      </c>
      <c r="X8" s="71" t="s">
        <v>5</v>
      </c>
      <c r="Y8" s="71" t="s">
        <v>5</v>
      </c>
      <c r="Z8" s="71" t="s">
        <v>5</v>
      </c>
      <c r="AA8" s="71" t="s">
        <v>5</v>
      </c>
      <c r="AB8" s="85">
        <v>2016</v>
      </c>
      <c r="AC8" s="76" t="s">
        <v>5</v>
      </c>
      <c r="AD8" s="151" t="str">
        <f t="shared" si="0"/>
        <v xml:space="preserve">Altigo - </v>
      </c>
      <c r="AE8" s="148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</row>
    <row r="9" spans="1:61" s="83" customFormat="1" ht="16.5" customHeight="1" x14ac:dyDescent="0.2">
      <c r="A9" s="190">
        <v>507</v>
      </c>
      <c r="B9" s="160"/>
      <c r="C9" s="160" t="s">
        <v>443</v>
      </c>
      <c r="D9" s="213">
        <v>7</v>
      </c>
      <c r="E9" s="214">
        <v>1</v>
      </c>
      <c r="F9" s="71">
        <v>3</v>
      </c>
      <c r="G9" s="73">
        <v>4</v>
      </c>
      <c r="H9" s="71">
        <v>3</v>
      </c>
      <c r="I9" s="235" t="s">
        <v>5</v>
      </c>
      <c r="J9" s="73">
        <v>3</v>
      </c>
      <c r="K9" s="71">
        <v>6</v>
      </c>
      <c r="L9" s="71">
        <v>4</v>
      </c>
      <c r="M9" s="73">
        <v>4</v>
      </c>
      <c r="N9" s="71">
        <v>5</v>
      </c>
      <c r="O9" s="71">
        <v>3</v>
      </c>
      <c r="P9" s="71">
        <v>3</v>
      </c>
      <c r="Q9" s="73">
        <v>3</v>
      </c>
      <c r="R9" s="235" t="s">
        <v>5</v>
      </c>
      <c r="S9" s="71">
        <v>7</v>
      </c>
      <c r="T9" s="71">
        <v>2</v>
      </c>
      <c r="U9" s="71">
        <v>6</v>
      </c>
      <c r="V9" s="71">
        <v>6</v>
      </c>
      <c r="W9" s="73">
        <v>5</v>
      </c>
      <c r="X9" s="71">
        <v>8</v>
      </c>
      <c r="Y9" s="71">
        <v>6</v>
      </c>
      <c r="Z9" s="71">
        <v>7</v>
      </c>
      <c r="AA9" s="71">
        <v>7</v>
      </c>
      <c r="AB9" s="81">
        <v>2016</v>
      </c>
      <c r="AC9" s="76" t="s">
        <v>23</v>
      </c>
      <c r="AD9" s="151" t="str">
        <f t="shared" si="0"/>
        <v>Ambello - (A)</v>
      </c>
      <c r="AE9" s="144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</row>
    <row r="10" spans="1:61" s="83" customFormat="1" ht="16.5" customHeight="1" x14ac:dyDescent="0.2">
      <c r="A10" s="190">
        <v>508</v>
      </c>
      <c r="B10" s="160">
        <v>402</v>
      </c>
      <c r="C10" s="160" t="s">
        <v>304</v>
      </c>
      <c r="D10" s="213">
        <v>7</v>
      </c>
      <c r="E10" s="214">
        <v>1</v>
      </c>
      <c r="F10" s="71">
        <v>5</v>
      </c>
      <c r="G10" s="73">
        <v>6</v>
      </c>
      <c r="H10" s="71">
        <v>3</v>
      </c>
      <c r="I10" s="71">
        <v>6</v>
      </c>
      <c r="J10" s="73">
        <v>4</v>
      </c>
      <c r="K10" s="71">
        <v>4</v>
      </c>
      <c r="L10" s="71">
        <v>2</v>
      </c>
      <c r="M10" s="73">
        <v>4</v>
      </c>
      <c r="N10" s="71">
        <v>5</v>
      </c>
      <c r="O10" s="71">
        <v>2</v>
      </c>
      <c r="P10" s="71">
        <v>4</v>
      </c>
      <c r="Q10" s="73">
        <v>3</v>
      </c>
      <c r="R10" s="71">
        <v>5</v>
      </c>
      <c r="S10" s="71">
        <v>6</v>
      </c>
      <c r="T10" s="71">
        <v>6</v>
      </c>
      <c r="U10" s="71">
        <v>6</v>
      </c>
      <c r="V10" s="71">
        <v>8</v>
      </c>
      <c r="W10" s="73">
        <v>7</v>
      </c>
      <c r="X10" s="71" t="s">
        <v>183</v>
      </c>
      <c r="Y10" s="71">
        <v>4</v>
      </c>
      <c r="Z10" s="71">
        <v>5</v>
      </c>
      <c r="AA10" s="71">
        <v>6</v>
      </c>
      <c r="AB10" s="81">
        <v>2016</v>
      </c>
      <c r="AC10" s="76" t="s">
        <v>32</v>
      </c>
      <c r="AD10" s="151" t="str">
        <f t="shared" si="0"/>
        <v>Anapolis - C</v>
      </c>
      <c r="AE10" s="144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</row>
    <row r="11" spans="1:61" s="80" customFormat="1" ht="16.5" customHeight="1" x14ac:dyDescent="0.2">
      <c r="A11" s="190">
        <v>509</v>
      </c>
      <c r="B11" s="162" t="s">
        <v>217</v>
      </c>
      <c r="C11" s="160" t="s">
        <v>305</v>
      </c>
      <c r="D11" s="213">
        <v>7</v>
      </c>
      <c r="E11" s="214">
        <v>1</v>
      </c>
      <c r="F11" s="71">
        <v>6</v>
      </c>
      <c r="G11" s="73">
        <v>6</v>
      </c>
      <c r="H11" s="71">
        <v>5</v>
      </c>
      <c r="I11" s="71">
        <v>5</v>
      </c>
      <c r="J11" s="73">
        <v>2</v>
      </c>
      <c r="K11" s="71">
        <v>5</v>
      </c>
      <c r="L11" s="71">
        <v>4</v>
      </c>
      <c r="M11" s="73">
        <v>4</v>
      </c>
      <c r="N11" s="71">
        <v>5</v>
      </c>
      <c r="O11" s="71">
        <v>3</v>
      </c>
      <c r="P11" s="71">
        <v>5</v>
      </c>
      <c r="Q11" s="73">
        <v>4</v>
      </c>
      <c r="R11" s="71" t="s">
        <v>5</v>
      </c>
      <c r="S11" s="71">
        <v>5</v>
      </c>
      <c r="T11" s="71">
        <v>5</v>
      </c>
      <c r="U11" s="71">
        <v>7</v>
      </c>
      <c r="V11" s="71">
        <v>7</v>
      </c>
      <c r="W11" s="73">
        <v>6</v>
      </c>
      <c r="X11" s="71" t="s">
        <v>167</v>
      </c>
      <c r="Y11" s="71">
        <v>5</v>
      </c>
      <c r="Z11" s="71">
        <v>6</v>
      </c>
      <c r="AA11" s="71">
        <v>7</v>
      </c>
      <c r="AB11" s="81">
        <v>2016</v>
      </c>
      <c r="AC11" s="76" t="s">
        <v>28</v>
      </c>
      <c r="AD11" s="151" t="str">
        <f t="shared" si="0"/>
        <v>Apertus - A</v>
      </c>
      <c r="AE11" s="147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</row>
    <row r="12" spans="1:61" s="80" customFormat="1" ht="16.5" customHeight="1" x14ac:dyDescent="0.2">
      <c r="A12" s="190">
        <v>510</v>
      </c>
      <c r="B12" s="162" t="s">
        <v>217</v>
      </c>
      <c r="C12" s="160" t="s">
        <v>306</v>
      </c>
      <c r="D12" s="213">
        <v>7</v>
      </c>
      <c r="E12" s="214">
        <v>1</v>
      </c>
      <c r="F12" s="71">
        <v>6</v>
      </c>
      <c r="G12" s="73">
        <v>6</v>
      </c>
      <c r="H12" s="71">
        <v>3</v>
      </c>
      <c r="I12" s="71">
        <v>6</v>
      </c>
      <c r="J12" s="73">
        <v>2</v>
      </c>
      <c r="K12" s="71">
        <v>5</v>
      </c>
      <c r="L12" s="71">
        <v>2</v>
      </c>
      <c r="M12" s="73">
        <v>3</v>
      </c>
      <c r="N12" s="71">
        <v>4</v>
      </c>
      <c r="O12" s="71">
        <v>2</v>
      </c>
      <c r="P12" s="71">
        <v>3</v>
      </c>
      <c r="Q12" s="73">
        <v>4</v>
      </c>
      <c r="R12" s="71" t="s">
        <v>5</v>
      </c>
      <c r="S12" s="71">
        <v>6</v>
      </c>
      <c r="T12" s="71">
        <v>8</v>
      </c>
      <c r="U12" s="71">
        <v>3</v>
      </c>
      <c r="V12" s="71">
        <v>7</v>
      </c>
      <c r="W12" s="73">
        <v>7</v>
      </c>
      <c r="X12" s="71" t="s">
        <v>182</v>
      </c>
      <c r="Y12" s="71">
        <v>3</v>
      </c>
      <c r="Z12" s="71">
        <v>4</v>
      </c>
      <c r="AA12" s="71">
        <v>4</v>
      </c>
      <c r="AB12" s="81">
        <v>2016</v>
      </c>
      <c r="AC12" s="76" t="s">
        <v>30</v>
      </c>
      <c r="AD12" s="151" t="str">
        <f t="shared" si="0"/>
        <v>Apian - B</v>
      </c>
      <c r="AE12" s="144" t="s">
        <v>279</v>
      </c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</row>
    <row r="13" spans="1:61" s="80" customFormat="1" ht="16.5" customHeight="1" x14ac:dyDescent="0.2">
      <c r="A13" s="190">
        <v>511</v>
      </c>
      <c r="B13" s="162"/>
      <c r="C13" s="160" t="s">
        <v>481</v>
      </c>
      <c r="D13" s="213">
        <v>7</v>
      </c>
      <c r="E13" s="214">
        <v>1</v>
      </c>
      <c r="F13" s="71">
        <v>5</v>
      </c>
      <c r="G13" s="73">
        <v>5</v>
      </c>
      <c r="H13" s="71">
        <v>4</v>
      </c>
      <c r="I13" s="336" t="s">
        <v>5</v>
      </c>
      <c r="J13" s="73">
        <v>4</v>
      </c>
      <c r="K13" s="71">
        <v>6</v>
      </c>
      <c r="L13" s="71">
        <v>1</v>
      </c>
      <c r="M13" s="73">
        <v>4</v>
      </c>
      <c r="N13" s="71">
        <v>5</v>
      </c>
      <c r="O13" s="71">
        <v>2</v>
      </c>
      <c r="P13" s="71">
        <v>4</v>
      </c>
      <c r="Q13" s="73">
        <v>4</v>
      </c>
      <c r="R13" s="336" t="s">
        <v>5</v>
      </c>
      <c r="S13" s="71">
        <v>6</v>
      </c>
      <c r="T13" s="71">
        <v>4</v>
      </c>
      <c r="U13" s="71">
        <v>7</v>
      </c>
      <c r="V13" s="71">
        <v>8</v>
      </c>
      <c r="W13" s="73">
        <v>6</v>
      </c>
      <c r="X13" s="336" t="s">
        <v>172</v>
      </c>
      <c r="Y13" s="71">
        <v>4</v>
      </c>
      <c r="Z13" s="71">
        <v>5</v>
      </c>
      <c r="AA13" s="71">
        <v>7</v>
      </c>
      <c r="AB13" s="81">
        <v>2016</v>
      </c>
      <c r="AC13" s="76" t="s">
        <v>28</v>
      </c>
      <c r="AD13" s="151" t="str">
        <f t="shared" si="0"/>
        <v>Apostel - A</v>
      </c>
      <c r="AE13" s="144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</row>
    <row r="14" spans="1:61" s="83" customFormat="1" ht="16.5" customHeight="1" x14ac:dyDescent="0.2">
      <c r="A14" s="190">
        <v>512</v>
      </c>
      <c r="B14" s="160">
        <v>403</v>
      </c>
      <c r="C14" s="160" t="s">
        <v>454</v>
      </c>
      <c r="D14" s="213">
        <v>7</v>
      </c>
      <c r="E14" s="214">
        <v>1</v>
      </c>
      <c r="F14" s="71">
        <v>3</v>
      </c>
      <c r="G14" s="73">
        <v>4</v>
      </c>
      <c r="H14" s="71">
        <v>3</v>
      </c>
      <c r="I14" s="71">
        <v>6</v>
      </c>
      <c r="J14" s="73">
        <v>4</v>
      </c>
      <c r="K14" s="71">
        <v>6</v>
      </c>
      <c r="L14" s="71">
        <v>5</v>
      </c>
      <c r="M14" s="73">
        <v>5</v>
      </c>
      <c r="N14" s="71">
        <v>6</v>
      </c>
      <c r="O14" s="71" t="s">
        <v>5</v>
      </c>
      <c r="P14" s="71">
        <v>6</v>
      </c>
      <c r="Q14" s="73" t="s">
        <v>5</v>
      </c>
      <c r="R14" s="71" t="s">
        <v>5</v>
      </c>
      <c r="S14" s="71">
        <v>6</v>
      </c>
      <c r="T14" s="71">
        <v>5</v>
      </c>
      <c r="U14" s="71">
        <v>5</v>
      </c>
      <c r="V14" s="71">
        <v>5</v>
      </c>
      <c r="W14" s="73">
        <v>5</v>
      </c>
      <c r="X14" s="71">
        <v>8</v>
      </c>
      <c r="Y14" s="71">
        <v>4</v>
      </c>
      <c r="Z14" s="71">
        <v>7</v>
      </c>
      <c r="AA14" s="71">
        <v>5</v>
      </c>
      <c r="AB14" s="81">
        <v>2016</v>
      </c>
      <c r="AC14" s="93" t="s">
        <v>24</v>
      </c>
      <c r="AD14" s="151" t="str">
        <f t="shared" si="0"/>
        <v>Arezzo - (B)</v>
      </c>
      <c r="AE14" s="144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</row>
    <row r="15" spans="1:61" s="83" customFormat="1" ht="16.5" customHeight="1" x14ac:dyDescent="0.2">
      <c r="A15" s="190">
        <v>513</v>
      </c>
      <c r="B15" s="162"/>
      <c r="C15" s="160" t="s">
        <v>307</v>
      </c>
      <c r="D15" s="213">
        <v>7</v>
      </c>
      <c r="E15" s="214">
        <v>1</v>
      </c>
      <c r="F15" s="71">
        <v>5</v>
      </c>
      <c r="G15" s="73">
        <v>5</v>
      </c>
      <c r="H15" s="71">
        <v>5</v>
      </c>
      <c r="I15" s="71">
        <v>4</v>
      </c>
      <c r="J15" s="73">
        <v>5</v>
      </c>
      <c r="K15" s="71">
        <v>4</v>
      </c>
      <c r="L15" s="71">
        <v>3</v>
      </c>
      <c r="M15" s="73">
        <v>6</v>
      </c>
      <c r="N15" s="71">
        <v>5</v>
      </c>
      <c r="O15" s="71">
        <v>3</v>
      </c>
      <c r="P15" s="71">
        <v>7</v>
      </c>
      <c r="Q15" s="73">
        <v>3</v>
      </c>
      <c r="R15" s="71">
        <v>5</v>
      </c>
      <c r="S15" s="71">
        <v>5</v>
      </c>
      <c r="T15" s="71">
        <v>5</v>
      </c>
      <c r="U15" s="71">
        <v>5</v>
      </c>
      <c r="V15" s="71">
        <v>4</v>
      </c>
      <c r="W15" s="73">
        <v>5</v>
      </c>
      <c r="X15" s="71" t="s">
        <v>170</v>
      </c>
      <c r="Y15" s="71">
        <v>6</v>
      </c>
      <c r="Z15" s="71">
        <v>9</v>
      </c>
      <c r="AA15" s="71">
        <v>9</v>
      </c>
      <c r="AB15" s="81">
        <v>2016</v>
      </c>
      <c r="AC15" s="76" t="s">
        <v>33</v>
      </c>
      <c r="AD15" s="151" t="str">
        <f t="shared" si="0"/>
        <v>Arktis - E</v>
      </c>
      <c r="AE15" s="144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</row>
    <row r="16" spans="1:61" s="83" customFormat="1" ht="16.5" customHeight="1" x14ac:dyDescent="0.2">
      <c r="A16" s="190">
        <v>514</v>
      </c>
      <c r="B16" s="160"/>
      <c r="C16" s="160" t="s">
        <v>308</v>
      </c>
      <c r="D16" s="213">
        <v>7</v>
      </c>
      <c r="E16" s="214">
        <v>1</v>
      </c>
      <c r="F16" s="71">
        <v>5</v>
      </c>
      <c r="G16" s="73">
        <v>5</v>
      </c>
      <c r="H16" s="71">
        <v>3</v>
      </c>
      <c r="I16" s="71">
        <v>6</v>
      </c>
      <c r="J16" s="73">
        <v>3</v>
      </c>
      <c r="K16" s="71">
        <v>4</v>
      </c>
      <c r="L16" s="71">
        <v>2</v>
      </c>
      <c r="M16" s="73">
        <v>4</v>
      </c>
      <c r="N16" s="71">
        <v>5</v>
      </c>
      <c r="O16" s="71">
        <v>4</v>
      </c>
      <c r="P16" s="71">
        <v>4</v>
      </c>
      <c r="Q16" s="73">
        <v>5</v>
      </c>
      <c r="R16" s="71">
        <v>5</v>
      </c>
      <c r="S16" s="71">
        <v>6</v>
      </c>
      <c r="T16" s="71">
        <v>6</v>
      </c>
      <c r="U16" s="71">
        <v>6</v>
      </c>
      <c r="V16" s="71">
        <v>8</v>
      </c>
      <c r="W16" s="73">
        <v>7</v>
      </c>
      <c r="X16" s="71" t="s">
        <v>173</v>
      </c>
      <c r="Y16" s="71">
        <v>4</v>
      </c>
      <c r="Z16" s="71">
        <v>7</v>
      </c>
      <c r="AA16" s="71">
        <v>6</v>
      </c>
      <c r="AB16" s="81">
        <v>2016</v>
      </c>
      <c r="AC16" s="76" t="s">
        <v>28</v>
      </c>
      <c r="AD16" s="151" t="str">
        <f t="shared" si="0"/>
        <v>Atomic - A</v>
      </c>
      <c r="AE16" s="144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</row>
    <row r="17" spans="1:61" s="83" customFormat="1" ht="16.5" customHeight="1" x14ac:dyDescent="0.2">
      <c r="A17" s="190">
        <v>515</v>
      </c>
      <c r="B17" s="160" t="s">
        <v>217</v>
      </c>
      <c r="C17" s="160" t="s">
        <v>309</v>
      </c>
      <c r="D17" s="213">
        <v>7</v>
      </c>
      <c r="E17" s="214">
        <v>1</v>
      </c>
      <c r="F17" s="71">
        <v>4</v>
      </c>
      <c r="G17" s="73">
        <v>6</v>
      </c>
      <c r="H17" s="71">
        <v>4</v>
      </c>
      <c r="I17" s="71">
        <v>5</v>
      </c>
      <c r="J17" s="73">
        <v>4</v>
      </c>
      <c r="K17" s="71">
        <v>6</v>
      </c>
      <c r="L17" s="71">
        <v>2</v>
      </c>
      <c r="M17" s="73">
        <v>3</v>
      </c>
      <c r="N17" s="71">
        <v>5</v>
      </c>
      <c r="O17" s="71">
        <v>2</v>
      </c>
      <c r="P17" s="71">
        <v>3</v>
      </c>
      <c r="Q17" s="73">
        <v>6</v>
      </c>
      <c r="R17" s="71" t="s">
        <v>5</v>
      </c>
      <c r="S17" s="71">
        <v>6</v>
      </c>
      <c r="T17" s="71">
        <v>6</v>
      </c>
      <c r="U17" s="71">
        <v>4</v>
      </c>
      <c r="V17" s="71">
        <v>7</v>
      </c>
      <c r="W17" s="73">
        <v>6</v>
      </c>
      <c r="X17" s="71" t="s">
        <v>169</v>
      </c>
      <c r="Y17" s="71">
        <v>4</v>
      </c>
      <c r="Z17" s="71">
        <v>7</v>
      </c>
      <c r="AA17" s="71">
        <v>7</v>
      </c>
      <c r="AB17" s="81">
        <v>2016</v>
      </c>
      <c r="AC17" s="76" t="s">
        <v>28</v>
      </c>
      <c r="AD17" s="151" t="str">
        <f t="shared" si="0"/>
        <v>Attraktion - A</v>
      </c>
      <c r="AE17" s="144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</row>
    <row r="18" spans="1:61" s="83" customFormat="1" ht="16.5" customHeight="1" x14ac:dyDescent="0.2">
      <c r="A18" s="190">
        <v>516</v>
      </c>
      <c r="B18" s="160"/>
      <c r="C18" s="160" t="s">
        <v>310</v>
      </c>
      <c r="D18" s="213">
        <v>7</v>
      </c>
      <c r="E18" s="214">
        <v>1</v>
      </c>
      <c r="F18" s="71">
        <v>5</v>
      </c>
      <c r="G18" s="73">
        <v>6</v>
      </c>
      <c r="H18" s="71">
        <v>5</v>
      </c>
      <c r="I18" s="71">
        <v>4</v>
      </c>
      <c r="J18" s="73">
        <v>5</v>
      </c>
      <c r="K18" s="71">
        <v>6</v>
      </c>
      <c r="L18" s="71">
        <v>2</v>
      </c>
      <c r="M18" s="73">
        <v>4</v>
      </c>
      <c r="N18" s="71">
        <v>3</v>
      </c>
      <c r="O18" s="71">
        <v>3</v>
      </c>
      <c r="P18" s="71">
        <v>3</v>
      </c>
      <c r="Q18" s="73">
        <v>4</v>
      </c>
      <c r="R18" s="71" t="s">
        <v>5</v>
      </c>
      <c r="S18" s="71">
        <v>6</v>
      </c>
      <c r="T18" s="71">
        <v>5</v>
      </c>
      <c r="U18" s="71">
        <v>5</v>
      </c>
      <c r="V18" s="71">
        <v>6</v>
      </c>
      <c r="W18" s="73">
        <v>6</v>
      </c>
      <c r="X18" s="71" t="s">
        <v>170</v>
      </c>
      <c r="Y18" s="71">
        <v>5</v>
      </c>
      <c r="Z18" s="71">
        <v>7</v>
      </c>
      <c r="AA18" s="71">
        <v>6</v>
      </c>
      <c r="AB18" s="81">
        <v>2016</v>
      </c>
      <c r="AC18" s="76" t="s">
        <v>28</v>
      </c>
      <c r="AD18" s="151" t="str">
        <f t="shared" si="0"/>
        <v>Avenir - A</v>
      </c>
      <c r="AE18" s="144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</row>
    <row r="19" spans="1:61" s="83" customFormat="1" ht="16.5" customHeight="1" x14ac:dyDescent="0.2">
      <c r="A19" s="190">
        <v>517</v>
      </c>
      <c r="B19" s="160" t="s">
        <v>217</v>
      </c>
      <c r="C19" s="160" t="s">
        <v>311</v>
      </c>
      <c r="D19" s="213">
        <v>7</v>
      </c>
      <c r="E19" s="214">
        <v>1</v>
      </c>
      <c r="F19" s="71">
        <v>4</v>
      </c>
      <c r="G19" s="73">
        <v>5</v>
      </c>
      <c r="H19" s="71">
        <v>4</v>
      </c>
      <c r="I19" s="71">
        <v>5</v>
      </c>
      <c r="J19" s="73">
        <v>4</v>
      </c>
      <c r="K19" s="71">
        <v>5</v>
      </c>
      <c r="L19" s="71">
        <v>2</v>
      </c>
      <c r="M19" s="73">
        <v>4</v>
      </c>
      <c r="N19" s="71">
        <v>4</v>
      </c>
      <c r="O19" s="71">
        <v>2</v>
      </c>
      <c r="P19" s="71">
        <v>4</v>
      </c>
      <c r="Q19" s="73">
        <v>3</v>
      </c>
      <c r="R19" s="71" t="s">
        <v>5</v>
      </c>
      <c r="S19" s="71">
        <v>5</v>
      </c>
      <c r="T19" s="71">
        <v>4</v>
      </c>
      <c r="U19" s="71">
        <v>5</v>
      </c>
      <c r="V19" s="71">
        <v>4</v>
      </c>
      <c r="W19" s="73">
        <v>3</v>
      </c>
      <c r="X19" s="71" t="s">
        <v>170</v>
      </c>
      <c r="Y19" s="71">
        <v>9</v>
      </c>
      <c r="Z19" s="71">
        <v>9</v>
      </c>
      <c r="AA19" s="71">
        <v>9</v>
      </c>
      <c r="AB19" s="81">
        <v>2016</v>
      </c>
      <c r="AC19" s="76" t="s">
        <v>33</v>
      </c>
      <c r="AD19" s="151" t="str">
        <f t="shared" si="0"/>
        <v>Axioma - E</v>
      </c>
      <c r="AE19" s="144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</row>
    <row r="20" spans="1:61" s="83" customFormat="1" ht="16.5" customHeight="1" x14ac:dyDescent="0.2">
      <c r="A20" s="190">
        <v>518</v>
      </c>
      <c r="B20" s="160"/>
      <c r="C20" s="160" t="s">
        <v>482</v>
      </c>
      <c r="D20" s="213">
        <v>7</v>
      </c>
      <c r="E20" s="214">
        <v>1</v>
      </c>
      <c r="F20" s="71">
        <v>5</v>
      </c>
      <c r="G20" s="73">
        <v>5</v>
      </c>
      <c r="H20" s="71">
        <v>5</v>
      </c>
      <c r="I20" s="336" t="s">
        <v>5</v>
      </c>
      <c r="J20" s="73">
        <v>4</v>
      </c>
      <c r="K20" s="71">
        <v>5</v>
      </c>
      <c r="L20" s="71">
        <v>3</v>
      </c>
      <c r="M20" s="73">
        <v>4</v>
      </c>
      <c r="N20" s="71">
        <v>5</v>
      </c>
      <c r="O20" s="71">
        <v>3</v>
      </c>
      <c r="P20" s="71">
        <v>4</v>
      </c>
      <c r="Q20" s="73">
        <v>4</v>
      </c>
      <c r="R20" s="336" t="s">
        <v>5</v>
      </c>
      <c r="S20" s="71">
        <v>4</v>
      </c>
      <c r="T20" s="71">
        <v>6</v>
      </c>
      <c r="U20" s="71">
        <v>7</v>
      </c>
      <c r="V20" s="71">
        <v>6</v>
      </c>
      <c r="W20" s="73">
        <v>6</v>
      </c>
      <c r="X20" s="336" t="s">
        <v>170</v>
      </c>
      <c r="Y20" s="71">
        <v>6</v>
      </c>
      <c r="Z20" s="71">
        <v>9</v>
      </c>
      <c r="AA20" s="71">
        <v>8</v>
      </c>
      <c r="AB20" s="81">
        <v>2016</v>
      </c>
      <c r="AC20" s="76" t="s">
        <v>33</v>
      </c>
      <c r="AD20" s="151" t="str">
        <f t="shared" si="0"/>
        <v>Barranco - E</v>
      </c>
      <c r="AE20" s="144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</row>
    <row r="21" spans="1:61" s="83" customFormat="1" ht="16.5" customHeight="1" x14ac:dyDescent="0.2">
      <c r="A21" s="190">
        <v>519</v>
      </c>
      <c r="B21" s="160"/>
      <c r="C21" s="160" t="s">
        <v>312</v>
      </c>
      <c r="D21" s="213">
        <v>7</v>
      </c>
      <c r="E21" s="214">
        <v>1</v>
      </c>
      <c r="F21" s="71">
        <v>3</v>
      </c>
      <c r="G21" s="73">
        <v>4</v>
      </c>
      <c r="H21" s="71">
        <v>3</v>
      </c>
      <c r="I21" s="86">
        <v>5</v>
      </c>
      <c r="J21" s="73">
        <v>6</v>
      </c>
      <c r="K21" s="71">
        <v>6</v>
      </c>
      <c r="L21" s="71">
        <v>4</v>
      </c>
      <c r="M21" s="73">
        <v>4</v>
      </c>
      <c r="N21" s="71" t="s">
        <v>5</v>
      </c>
      <c r="O21" s="71" t="s">
        <v>5</v>
      </c>
      <c r="P21" s="71">
        <v>5</v>
      </c>
      <c r="Q21" s="73" t="s">
        <v>5</v>
      </c>
      <c r="R21" s="71" t="s">
        <v>5</v>
      </c>
      <c r="S21" s="71">
        <v>7</v>
      </c>
      <c r="T21" s="71">
        <v>4</v>
      </c>
      <c r="U21" s="71">
        <v>4</v>
      </c>
      <c r="V21" s="71">
        <v>7</v>
      </c>
      <c r="W21" s="73">
        <v>6</v>
      </c>
      <c r="X21" s="71">
        <v>6</v>
      </c>
      <c r="Y21" s="71">
        <v>3</v>
      </c>
      <c r="Z21" s="71">
        <v>5</v>
      </c>
      <c r="AA21" s="71">
        <v>6</v>
      </c>
      <c r="AB21" s="81">
        <v>2016</v>
      </c>
      <c r="AC21" s="76" t="s">
        <v>24</v>
      </c>
      <c r="AD21" s="151" t="str">
        <f t="shared" si="0"/>
        <v>Barok (EU) - (B)</v>
      </c>
      <c r="AE21" s="144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</row>
    <row r="22" spans="1:61" s="83" customFormat="1" ht="16.5" customHeight="1" x14ac:dyDescent="0.2">
      <c r="A22" s="190">
        <v>520</v>
      </c>
      <c r="B22" s="160"/>
      <c r="C22" s="160" t="s">
        <v>457</v>
      </c>
      <c r="D22" s="213">
        <v>7</v>
      </c>
      <c r="E22" s="214">
        <v>1</v>
      </c>
      <c r="F22" s="71">
        <v>5</v>
      </c>
      <c r="G22" s="73">
        <v>5</v>
      </c>
      <c r="H22" s="71" t="str">
        <f>LEFT(J22)</f>
        <v>6</v>
      </c>
      <c r="I22" s="71">
        <v>5</v>
      </c>
      <c r="J22" s="73">
        <v>6</v>
      </c>
      <c r="K22" s="71">
        <v>5</v>
      </c>
      <c r="L22" s="71">
        <v>5</v>
      </c>
      <c r="M22" s="73">
        <v>5</v>
      </c>
      <c r="N22" s="71">
        <v>5</v>
      </c>
      <c r="O22" s="71">
        <v>3</v>
      </c>
      <c r="P22" s="71">
        <v>4</v>
      </c>
      <c r="Q22" s="73">
        <v>3</v>
      </c>
      <c r="R22" s="71">
        <v>6</v>
      </c>
      <c r="S22" s="71">
        <v>6</v>
      </c>
      <c r="T22" s="71">
        <v>4</v>
      </c>
      <c r="U22" s="71">
        <v>6</v>
      </c>
      <c r="V22" s="71">
        <v>5</v>
      </c>
      <c r="W22" s="73">
        <v>5</v>
      </c>
      <c r="X22" s="235" t="s">
        <v>184</v>
      </c>
      <c r="Y22" s="71">
        <v>5</v>
      </c>
      <c r="Z22" s="71">
        <v>7</v>
      </c>
      <c r="AA22" s="71">
        <v>6</v>
      </c>
      <c r="AB22" s="81">
        <v>2016</v>
      </c>
      <c r="AC22" s="76" t="s">
        <v>28</v>
      </c>
      <c r="AD22" s="151" t="str">
        <f t="shared" si="0"/>
        <v>Batis - A</v>
      </c>
      <c r="AE22" s="144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</row>
    <row r="23" spans="1:61" s="83" customFormat="1" ht="16.5" customHeight="1" x14ac:dyDescent="0.2">
      <c r="A23" s="190">
        <v>521</v>
      </c>
      <c r="B23" s="160"/>
      <c r="C23" s="160" t="s">
        <v>424</v>
      </c>
      <c r="D23" s="213">
        <v>7</v>
      </c>
      <c r="E23" s="214">
        <v>1</v>
      </c>
      <c r="F23" s="71">
        <v>5</v>
      </c>
      <c r="G23" s="73">
        <v>5</v>
      </c>
      <c r="H23" s="71">
        <v>4</v>
      </c>
      <c r="I23" s="71">
        <v>6</v>
      </c>
      <c r="J23" s="73">
        <v>4</v>
      </c>
      <c r="K23" s="71">
        <v>4</v>
      </c>
      <c r="L23" s="71">
        <v>2</v>
      </c>
      <c r="M23" s="73">
        <v>4</v>
      </c>
      <c r="N23" s="71">
        <v>5</v>
      </c>
      <c r="O23" s="71">
        <v>2</v>
      </c>
      <c r="P23" s="71">
        <v>7</v>
      </c>
      <c r="Q23" s="73">
        <v>5</v>
      </c>
      <c r="R23" s="235" t="s">
        <v>5</v>
      </c>
      <c r="S23" s="71">
        <v>6</v>
      </c>
      <c r="T23" s="71">
        <v>6</v>
      </c>
      <c r="U23" s="71">
        <v>5</v>
      </c>
      <c r="V23" s="71">
        <v>8</v>
      </c>
      <c r="W23" s="73">
        <v>9</v>
      </c>
      <c r="X23" s="235" t="s">
        <v>172</v>
      </c>
      <c r="Y23" s="71">
        <v>2</v>
      </c>
      <c r="Z23" s="71">
        <v>4</v>
      </c>
      <c r="AA23" s="71">
        <v>4</v>
      </c>
      <c r="AB23" s="81">
        <v>2016</v>
      </c>
      <c r="AC23" s="76" t="s">
        <v>30</v>
      </c>
      <c r="AD23" s="151" t="str">
        <f t="shared" si="0"/>
        <v>Benchmark - B</v>
      </c>
      <c r="AE23" s="144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</row>
    <row r="24" spans="1:61" s="83" customFormat="1" ht="16.5" customHeight="1" x14ac:dyDescent="0.2">
      <c r="A24" s="190">
        <v>522</v>
      </c>
      <c r="B24" s="160" t="s">
        <v>217</v>
      </c>
      <c r="C24" s="160" t="s">
        <v>313</v>
      </c>
      <c r="D24" s="213">
        <v>7</v>
      </c>
      <c r="E24" s="214">
        <v>1</v>
      </c>
      <c r="F24" s="71">
        <v>5</v>
      </c>
      <c r="G24" s="73">
        <v>6</v>
      </c>
      <c r="H24" s="71">
        <v>7</v>
      </c>
      <c r="I24" s="71">
        <v>5</v>
      </c>
      <c r="J24" s="73">
        <v>3</v>
      </c>
      <c r="K24" s="71">
        <v>5</v>
      </c>
      <c r="L24" s="71">
        <v>5</v>
      </c>
      <c r="M24" s="73">
        <v>5</v>
      </c>
      <c r="N24" s="71">
        <v>5</v>
      </c>
      <c r="O24" s="71">
        <v>2</v>
      </c>
      <c r="P24" s="71">
        <v>2</v>
      </c>
      <c r="Q24" s="73">
        <v>4</v>
      </c>
      <c r="R24" s="71" t="s">
        <v>5</v>
      </c>
      <c r="S24" s="71">
        <v>5</v>
      </c>
      <c r="T24" s="71">
        <v>4</v>
      </c>
      <c r="U24" s="71">
        <v>6</v>
      </c>
      <c r="V24" s="71">
        <v>5</v>
      </c>
      <c r="W24" s="73">
        <v>5</v>
      </c>
      <c r="X24" s="71" t="s">
        <v>170</v>
      </c>
      <c r="Y24" s="71">
        <v>7</v>
      </c>
      <c r="Z24" s="71">
        <v>8</v>
      </c>
      <c r="AA24" s="71">
        <v>8</v>
      </c>
      <c r="AB24" s="81">
        <v>2016</v>
      </c>
      <c r="AC24" s="76" t="s">
        <v>33</v>
      </c>
      <c r="AD24" s="151" t="str">
        <f t="shared" si="0"/>
        <v>Bernstein - E</v>
      </c>
      <c r="AE24" s="144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</row>
    <row r="25" spans="1:61" s="83" customFormat="1" ht="16.5" customHeight="1" x14ac:dyDescent="0.2">
      <c r="A25" s="190">
        <v>523</v>
      </c>
      <c r="B25" s="160"/>
      <c r="C25" s="160" t="s">
        <v>314</v>
      </c>
      <c r="D25" s="213">
        <v>7</v>
      </c>
      <c r="E25" s="214">
        <v>1</v>
      </c>
      <c r="F25" s="71">
        <v>5</v>
      </c>
      <c r="G25" s="73">
        <v>5</v>
      </c>
      <c r="H25" s="71">
        <v>5</v>
      </c>
      <c r="I25" s="71">
        <v>5</v>
      </c>
      <c r="J25" s="73">
        <v>5</v>
      </c>
      <c r="K25" s="71">
        <v>5</v>
      </c>
      <c r="L25" s="71">
        <v>2</v>
      </c>
      <c r="M25" s="73">
        <v>4</v>
      </c>
      <c r="N25" s="71">
        <v>3</v>
      </c>
      <c r="O25" s="71">
        <v>4</v>
      </c>
      <c r="P25" s="71">
        <v>4</v>
      </c>
      <c r="Q25" s="73">
        <v>6</v>
      </c>
      <c r="R25" s="71">
        <v>4</v>
      </c>
      <c r="S25" s="71">
        <v>5</v>
      </c>
      <c r="T25" s="71">
        <v>5</v>
      </c>
      <c r="U25" s="71">
        <v>6</v>
      </c>
      <c r="V25" s="71">
        <v>6</v>
      </c>
      <c r="W25" s="73">
        <v>7</v>
      </c>
      <c r="X25" s="71" t="s">
        <v>167</v>
      </c>
      <c r="Y25" s="71">
        <v>3</v>
      </c>
      <c r="Z25" s="71">
        <v>4</v>
      </c>
      <c r="AA25" s="71">
        <v>2</v>
      </c>
      <c r="AB25" s="81">
        <v>2016</v>
      </c>
      <c r="AC25" s="76" t="s">
        <v>32</v>
      </c>
      <c r="AD25" s="151" t="str">
        <f t="shared" si="0"/>
        <v>Bombus - C</v>
      </c>
      <c r="AE25" s="144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</row>
    <row r="26" spans="1:61" s="83" customFormat="1" ht="16.5" customHeight="1" x14ac:dyDescent="0.2">
      <c r="A26" s="190">
        <v>524</v>
      </c>
      <c r="B26" s="162"/>
      <c r="C26" s="160" t="s">
        <v>423</v>
      </c>
      <c r="D26" s="213">
        <v>7</v>
      </c>
      <c r="E26" s="214">
        <v>1</v>
      </c>
      <c r="F26" s="71">
        <v>6</v>
      </c>
      <c r="G26" s="78">
        <v>6</v>
      </c>
      <c r="H26" s="71">
        <v>4</v>
      </c>
      <c r="I26" s="71">
        <v>3</v>
      </c>
      <c r="J26" s="78">
        <v>5</v>
      </c>
      <c r="K26" s="71">
        <v>3</v>
      </c>
      <c r="L26" s="71">
        <v>2</v>
      </c>
      <c r="M26" s="78">
        <v>4</v>
      </c>
      <c r="N26" s="71">
        <v>6</v>
      </c>
      <c r="O26" s="71">
        <v>4</v>
      </c>
      <c r="P26" s="71">
        <v>2</v>
      </c>
      <c r="Q26" s="73">
        <v>4</v>
      </c>
      <c r="R26" s="235" t="s">
        <v>5</v>
      </c>
      <c r="S26" s="71">
        <v>6</v>
      </c>
      <c r="T26" s="71">
        <v>5</v>
      </c>
      <c r="U26" s="71">
        <v>5</v>
      </c>
      <c r="V26" s="71">
        <v>7</v>
      </c>
      <c r="W26" s="78">
        <v>8</v>
      </c>
      <c r="X26" s="235" t="s">
        <v>176</v>
      </c>
      <c r="Y26" s="71">
        <v>3</v>
      </c>
      <c r="Z26" s="71">
        <v>5</v>
      </c>
      <c r="AA26" s="71">
        <v>4</v>
      </c>
      <c r="AB26" s="81">
        <v>2016</v>
      </c>
      <c r="AC26" s="76" t="s">
        <v>30</v>
      </c>
      <c r="AD26" s="151" t="str">
        <f t="shared" si="0"/>
        <v>Bonanza - B</v>
      </c>
      <c r="AE26" s="144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</row>
    <row r="27" spans="1:61" s="83" customFormat="1" ht="16.5" customHeight="1" x14ac:dyDescent="0.2">
      <c r="A27" s="190">
        <v>525</v>
      </c>
      <c r="B27" s="162"/>
      <c r="C27" s="160" t="s">
        <v>444</v>
      </c>
      <c r="D27" s="213">
        <v>7</v>
      </c>
      <c r="E27" s="214">
        <v>1</v>
      </c>
      <c r="F27" s="71">
        <v>3</v>
      </c>
      <c r="G27" s="73">
        <v>4</v>
      </c>
      <c r="H27" s="71">
        <v>3</v>
      </c>
      <c r="I27" s="235" t="s">
        <v>5</v>
      </c>
      <c r="J27" s="73">
        <v>6</v>
      </c>
      <c r="K27" s="71">
        <v>4</v>
      </c>
      <c r="L27" s="71">
        <v>3</v>
      </c>
      <c r="M27" s="73">
        <v>4</v>
      </c>
      <c r="N27" s="71">
        <v>5</v>
      </c>
      <c r="O27" s="71">
        <v>2</v>
      </c>
      <c r="P27" s="71">
        <v>8</v>
      </c>
      <c r="Q27" s="73">
        <v>5</v>
      </c>
      <c r="R27" s="235" t="s">
        <v>5</v>
      </c>
      <c r="S27" s="71">
        <v>8</v>
      </c>
      <c r="T27" s="71">
        <v>3</v>
      </c>
      <c r="U27" s="71">
        <v>5</v>
      </c>
      <c r="V27" s="71">
        <v>6</v>
      </c>
      <c r="W27" s="73">
        <v>6</v>
      </c>
      <c r="X27" s="71">
        <v>7</v>
      </c>
      <c r="Y27" s="71">
        <v>5</v>
      </c>
      <c r="Z27" s="71">
        <v>7</v>
      </c>
      <c r="AA27" s="71">
        <v>7</v>
      </c>
      <c r="AB27" s="337">
        <v>2016</v>
      </c>
      <c r="AC27" s="76" t="s">
        <v>23</v>
      </c>
      <c r="AD27" s="151" t="str">
        <f t="shared" si="0"/>
        <v>Boregar - (A)</v>
      </c>
      <c r="AE27" s="144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</row>
    <row r="28" spans="1:61" s="83" customFormat="1" ht="16.5" customHeight="1" x14ac:dyDescent="0.2">
      <c r="A28" s="190">
        <v>526</v>
      </c>
      <c r="B28" s="162"/>
      <c r="C28" s="160" t="s">
        <v>483</v>
      </c>
      <c r="D28" s="213">
        <v>7</v>
      </c>
      <c r="E28" s="214">
        <v>1</v>
      </c>
      <c r="F28" s="71">
        <v>6</v>
      </c>
      <c r="G28" s="73">
        <v>6</v>
      </c>
      <c r="H28" s="71">
        <v>5</v>
      </c>
      <c r="I28" s="336" t="s">
        <v>5</v>
      </c>
      <c r="J28" s="73">
        <v>4</v>
      </c>
      <c r="K28" s="71">
        <v>5</v>
      </c>
      <c r="L28" s="71">
        <v>1</v>
      </c>
      <c r="M28" s="73">
        <v>4</v>
      </c>
      <c r="N28" s="71">
        <v>5</v>
      </c>
      <c r="O28" s="71">
        <v>2</v>
      </c>
      <c r="P28" s="71">
        <v>4</v>
      </c>
      <c r="Q28" s="73">
        <v>4</v>
      </c>
      <c r="R28" s="336" t="s">
        <v>5</v>
      </c>
      <c r="S28" s="71">
        <v>5</v>
      </c>
      <c r="T28" s="71">
        <v>6</v>
      </c>
      <c r="U28" s="71">
        <v>5</v>
      </c>
      <c r="V28" s="71">
        <v>8</v>
      </c>
      <c r="W28" s="73">
        <v>8</v>
      </c>
      <c r="X28" s="336" t="s">
        <v>172</v>
      </c>
      <c r="Y28" s="71">
        <v>2</v>
      </c>
      <c r="Z28" s="71">
        <v>5</v>
      </c>
      <c r="AA28" s="71">
        <v>4</v>
      </c>
      <c r="AB28" s="337">
        <v>2016</v>
      </c>
      <c r="AC28" s="76" t="s">
        <v>30</v>
      </c>
      <c r="AD28" s="151" t="str">
        <f t="shared" si="0"/>
        <v>Bosporus - B</v>
      </c>
      <c r="AE28" s="144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</row>
    <row r="29" spans="1:61" s="83" customFormat="1" ht="16.5" customHeight="1" x14ac:dyDescent="0.2">
      <c r="A29" s="190">
        <v>527</v>
      </c>
      <c r="B29" s="162"/>
      <c r="C29" s="160" t="s">
        <v>315</v>
      </c>
      <c r="D29" s="213">
        <v>7</v>
      </c>
      <c r="E29" s="214">
        <v>1</v>
      </c>
      <c r="F29" s="71">
        <v>6</v>
      </c>
      <c r="G29" s="73">
        <v>7</v>
      </c>
      <c r="H29" s="71">
        <v>6</v>
      </c>
      <c r="I29" s="71">
        <v>5</v>
      </c>
      <c r="J29" s="73">
        <v>7</v>
      </c>
      <c r="K29" s="71">
        <v>6</v>
      </c>
      <c r="L29" s="71">
        <v>2</v>
      </c>
      <c r="M29" s="73">
        <v>4</v>
      </c>
      <c r="N29" s="71">
        <v>4</v>
      </c>
      <c r="O29" s="71">
        <v>7</v>
      </c>
      <c r="P29" s="71">
        <v>4</v>
      </c>
      <c r="Q29" s="73">
        <v>5</v>
      </c>
      <c r="R29" s="71">
        <v>5</v>
      </c>
      <c r="S29" s="71">
        <v>5</v>
      </c>
      <c r="T29" s="71">
        <v>6</v>
      </c>
      <c r="U29" s="71">
        <v>5</v>
      </c>
      <c r="V29" s="71">
        <v>6</v>
      </c>
      <c r="W29" s="73">
        <v>7</v>
      </c>
      <c r="X29" s="71" t="s">
        <v>167</v>
      </c>
      <c r="Y29" s="71">
        <v>2</v>
      </c>
      <c r="Z29" s="71">
        <v>3</v>
      </c>
      <c r="AA29" s="71">
        <v>2</v>
      </c>
      <c r="AB29" s="81">
        <v>2016</v>
      </c>
      <c r="AC29" s="76" t="s">
        <v>32</v>
      </c>
      <c r="AD29" s="151" t="str">
        <f t="shared" si="0"/>
        <v>Boxer - C</v>
      </c>
      <c r="AE29" s="144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</row>
    <row r="30" spans="1:61" s="83" customFormat="1" ht="16.5" customHeight="1" x14ac:dyDescent="0.2">
      <c r="A30" s="190">
        <v>528</v>
      </c>
      <c r="B30" s="162">
        <v>405</v>
      </c>
      <c r="C30" s="160" t="s">
        <v>316</v>
      </c>
      <c r="D30" s="213">
        <v>7</v>
      </c>
      <c r="E30" s="214">
        <v>1</v>
      </c>
      <c r="F30" s="71">
        <v>5</v>
      </c>
      <c r="G30" s="73">
        <v>5</v>
      </c>
      <c r="H30" s="71" t="str">
        <f>LEFT(J30)</f>
        <v>4</v>
      </c>
      <c r="I30" s="71">
        <v>4</v>
      </c>
      <c r="J30" s="73">
        <v>4</v>
      </c>
      <c r="K30" s="71">
        <v>5</v>
      </c>
      <c r="L30" s="71">
        <v>3</v>
      </c>
      <c r="M30" s="73">
        <v>5</v>
      </c>
      <c r="N30" s="71">
        <v>5</v>
      </c>
      <c r="O30" s="71">
        <v>4</v>
      </c>
      <c r="P30" s="71">
        <v>6</v>
      </c>
      <c r="Q30" s="73">
        <v>4</v>
      </c>
      <c r="R30" s="71">
        <v>4</v>
      </c>
      <c r="S30" s="71">
        <v>5</v>
      </c>
      <c r="T30" s="71">
        <v>8</v>
      </c>
      <c r="U30" s="71">
        <v>3</v>
      </c>
      <c r="V30" s="71">
        <v>5</v>
      </c>
      <c r="W30" s="73">
        <v>5</v>
      </c>
      <c r="X30" s="71" t="s">
        <v>174</v>
      </c>
      <c r="Y30" s="71">
        <v>5</v>
      </c>
      <c r="Z30" s="71">
        <v>6</v>
      </c>
      <c r="AA30" s="71">
        <v>6</v>
      </c>
      <c r="AB30" s="81">
        <v>2016</v>
      </c>
      <c r="AC30" s="76" t="s">
        <v>28</v>
      </c>
      <c r="AD30" s="151" t="str">
        <f t="shared" si="0"/>
        <v>Brilliant - A</v>
      </c>
      <c r="AE30" s="144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</row>
    <row r="31" spans="1:61" s="83" customFormat="1" ht="16.5" customHeight="1" x14ac:dyDescent="0.2">
      <c r="A31" s="190">
        <v>529</v>
      </c>
      <c r="B31" s="160"/>
      <c r="C31" s="160" t="s">
        <v>439</v>
      </c>
      <c r="D31" s="213">
        <v>7</v>
      </c>
      <c r="E31" s="214">
        <v>1</v>
      </c>
      <c r="F31" s="71">
        <v>5</v>
      </c>
      <c r="G31" s="73">
        <v>5</v>
      </c>
      <c r="H31" s="71">
        <v>7</v>
      </c>
      <c r="I31" s="71">
        <v>4</v>
      </c>
      <c r="J31" s="73">
        <v>8</v>
      </c>
      <c r="K31" s="71">
        <v>5</v>
      </c>
      <c r="L31" s="71">
        <v>5</v>
      </c>
      <c r="M31" s="73">
        <v>7</v>
      </c>
      <c r="N31" s="71">
        <v>6</v>
      </c>
      <c r="O31" s="71">
        <v>4</v>
      </c>
      <c r="P31" s="71">
        <v>7</v>
      </c>
      <c r="Q31" s="73">
        <v>3</v>
      </c>
      <c r="R31" s="71">
        <v>5</v>
      </c>
      <c r="S31" s="71">
        <v>5</v>
      </c>
      <c r="T31" s="71">
        <v>4</v>
      </c>
      <c r="U31" s="71">
        <v>4</v>
      </c>
      <c r="V31" s="71">
        <v>2</v>
      </c>
      <c r="W31" s="73">
        <v>3</v>
      </c>
      <c r="X31" s="71" t="s">
        <v>169</v>
      </c>
      <c r="Y31" s="71">
        <v>8</v>
      </c>
      <c r="Z31" s="71">
        <v>9</v>
      </c>
      <c r="AA31" s="71">
        <v>9</v>
      </c>
      <c r="AB31" s="81">
        <v>2016</v>
      </c>
      <c r="AC31" s="76" t="s">
        <v>33</v>
      </c>
      <c r="AD31" s="151" t="str">
        <f t="shared" si="0"/>
        <v>Bussard - E</v>
      </c>
      <c r="AE31" s="144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</row>
    <row r="32" spans="1:61" s="83" customFormat="1" ht="16.5" customHeight="1" x14ac:dyDescent="0.2">
      <c r="A32" s="190">
        <v>530</v>
      </c>
      <c r="B32" s="162"/>
      <c r="C32" s="160" t="s">
        <v>317</v>
      </c>
      <c r="D32" s="213">
        <v>7</v>
      </c>
      <c r="E32" s="214">
        <v>1</v>
      </c>
      <c r="F32" s="71">
        <v>6</v>
      </c>
      <c r="G32" s="73">
        <v>7</v>
      </c>
      <c r="H32" s="71">
        <v>3</v>
      </c>
      <c r="I32" s="84" t="s">
        <v>5</v>
      </c>
      <c r="J32" s="73">
        <v>2</v>
      </c>
      <c r="K32" s="71">
        <v>5</v>
      </c>
      <c r="L32" s="71">
        <v>2</v>
      </c>
      <c r="M32" s="73">
        <v>3</v>
      </c>
      <c r="N32" s="71">
        <v>4</v>
      </c>
      <c r="O32" s="71">
        <v>3</v>
      </c>
      <c r="P32" s="71">
        <v>2</v>
      </c>
      <c r="Q32" s="73">
        <v>5</v>
      </c>
      <c r="R32" s="71">
        <v>4</v>
      </c>
      <c r="S32" s="71">
        <v>4</v>
      </c>
      <c r="T32" s="71">
        <v>7</v>
      </c>
      <c r="U32" s="71">
        <v>5</v>
      </c>
      <c r="V32" s="71">
        <v>7</v>
      </c>
      <c r="W32" s="73">
        <v>6</v>
      </c>
      <c r="X32" s="71" t="s">
        <v>169</v>
      </c>
      <c r="Y32" s="71">
        <v>4</v>
      </c>
      <c r="Z32" s="71">
        <v>5</v>
      </c>
      <c r="AA32" s="71">
        <v>6</v>
      </c>
      <c r="AB32" s="81">
        <v>2016</v>
      </c>
      <c r="AC32" s="76" t="s">
        <v>28</v>
      </c>
      <c r="AD32" s="151" t="str">
        <f t="shared" si="0"/>
        <v>Capone* - A</v>
      </c>
      <c r="AE32" s="144" t="s">
        <v>279</v>
      </c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</row>
    <row r="33" spans="1:61" s="94" customFormat="1" ht="16.5" customHeight="1" x14ac:dyDescent="0.2">
      <c r="A33" s="190">
        <v>531</v>
      </c>
      <c r="B33" s="160">
        <v>406</v>
      </c>
      <c r="C33" s="160" t="s">
        <v>456</v>
      </c>
      <c r="D33" s="213">
        <v>7</v>
      </c>
      <c r="E33" s="214">
        <v>1</v>
      </c>
      <c r="F33" s="71">
        <v>5</v>
      </c>
      <c r="G33" s="73">
        <v>5</v>
      </c>
      <c r="H33" s="71">
        <v>4</v>
      </c>
      <c r="I33" s="71">
        <v>6</v>
      </c>
      <c r="J33" s="73">
        <v>3</v>
      </c>
      <c r="K33" s="71" t="s">
        <v>5</v>
      </c>
      <c r="L33" s="71">
        <v>3</v>
      </c>
      <c r="M33" s="73">
        <v>5</v>
      </c>
      <c r="N33" s="71">
        <v>4</v>
      </c>
      <c r="O33" s="71" t="s">
        <v>5</v>
      </c>
      <c r="P33" s="71">
        <v>7</v>
      </c>
      <c r="Q33" s="73">
        <v>4</v>
      </c>
      <c r="R33" s="71">
        <v>4</v>
      </c>
      <c r="S33" s="71">
        <v>6</v>
      </c>
      <c r="T33" s="71">
        <v>5</v>
      </c>
      <c r="U33" s="71">
        <v>4</v>
      </c>
      <c r="V33" s="71">
        <v>4</v>
      </c>
      <c r="W33" s="73">
        <v>5</v>
      </c>
      <c r="X33" s="71" t="s">
        <v>170</v>
      </c>
      <c r="Y33" s="71">
        <v>5</v>
      </c>
      <c r="Z33" s="71">
        <v>8</v>
      </c>
      <c r="AA33" s="71">
        <v>7</v>
      </c>
      <c r="AB33" s="81">
        <v>2016</v>
      </c>
      <c r="AC33" s="76" t="s">
        <v>23</v>
      </c>
      <c r="AD33" s="151" t="str">
        <f t="shared" si="0"/>
        <v>Chevalier - (A)</v>
      </c>
      <c r="AE33" s="144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</row>
    <row r="34" spans="1:61" s="83" customFormat="1" ht="16.5" customHeight="1" x14ac:dyDescent="0.2">
      <c r="A34" s="190">
        <v>532</v>
      </c>
      <c r="B34" s="160"/>
      <c r="C34" s="160" t="s">
        <v>318</v>
      </c>
      <c r="D34" s="213">
        <v>7</v>
      </c>
      <c r="E34" s="214">
        <v>1</v>
      </c>
      <c r="F34" s="71">
        <v>5</v>
      </c>
      <c r="G34" s="73">
        <v>5</v>
      </c>
      <c r="H34" s="71" t="str">
        <f>LEFT(J34)</f>
        <v>4</v>
      </c>
      <c r="I34" s="71">
        <v>5</v>
      </c>
      <c r="J34" s="73">
        <v>4</v>
      </c>
      <c r="K34" s="71">
        <v>3</v>
      </c>
      <c r="L34" s="71">
        <v>4</v>
      </c>
      <c r="M34" s="73">
        <v>4</v>
      </c>
      <c r="N34" s="71">
        <v>5</v>
      </c>
      <c r="O34" s="71">
        <v>2</v>
      </c>
      <c r="P34" s="71">
        <v>4</v>
      </c>
      <c r="Q34" s="73">
        <v>4</v>
      </c>
      <c r="R34" s="71">
        <v>4</v>
      </c>
      <c r="S34" s="71">
        <v>5</v>
      </c>
      <c r="T34" s="71">
        <v>7</v>
      </c>
      <c r="U34" s="71">
        <v>5</v>
      </c>
      <c r="V34" s="71">
        <v>7</v>
      </c>
      <c r="W34" s="73">
        <v>6</v>
      </c>
      <c r="X34" s="71" t="s">
        <v>168</v>
      </c>
      <c r="Y34" s="71">
        <v>5</v>
      </c>
      <c r="Z34" s="71">
        <v>7</v>
      </c>
      <c r="AA34" s="71">
        <v>4</v>
      </c>
      <c r="AB34" s="81">
        <v>2016</v>
      </c>
      <c r="AC34" s="76" t="s">
        <v>30</v>
      </c>
      <c r="AD34" s="151" t="str">
        <f t="shared" si="0"/>
        <v>Colonia - B</v>
      </c>
      <c r="AE34" s="144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</row>
    <row r="35" spans="1:61" s="83" customFormat="1" ht="16.5" customHeight="1" x14ac:dyDescent="0.2">
      <c r="A35" s="190">
        <v>533</v>
      </c>
      <c r="B35" s="162">
        <v>407</v>
      </c>
      <c r="C35" s="160" t="s">
        <v>440</v>
      </c>
      <c r="D35" s="213">
        <v>7</v>
      </c>
      <c r="E35" s="214">
        <v>1</v>
      </c>
      <c r="F35" s="71">
        <v>4</v>
      </c>
      <c r="G35" s="73">
        <v>4</v>
      </c>
      <c r="H35" s="71">
        <v>4</v>
      </c>
      <c r="I35" s="71">
        <v>5</v>
      </c>
      <c r="J35" s="73">
        <v>6</v>
      </c>
      <c r="K35" s="71">
        <v>6</v>
      </c>
      <c r="L35" s="71">
        <v>3</v>
      </c>
      <c r="M35" s="73">
        <v>6</v>
      </c>
      <c r="N35" s="71">
        <v>4</v>
      </c>
      <c r="O35" s="71">
        <v>2</v>
      </c>
      <c r="P35" s="71">
        <v>7</v>
      </c>
      <c r="Q35" s="73">
        <v>4</v>
      </c>
      <c r="R35" s="71">
        <v>5</v>
      </c>
      <c r="S35" s="71">
        <v>5</v>
      </c>
      <c r="T35" s="71">
        <v>6</v>
      </c>
      <c r="U35" s="71">
        <v>5</v>
      </c>
      <c r="V35" s="71">
        <v>6</v>
      </c>
      <c r="W35" s="73">
        <v>6</v>
      </c>
      <c r="X35" s="71" t="s">
        <v>175</v>
      </c>
      <c r="Y35" s="71">
        <v>4</v>
      </c>
      <c r="Z35" s="71">
        <v>8</v>
      </c>
      <c r="AA35" s="71">
        <v>6</v>
      </c>
      <c r="AB35" s="81">
        <v>2016</v>
      </c>
      <c r="AC35" s="76" t="s">
        <v>28</v>
      </c>
      <c r="AD35" s="151" t="str">
        <f t="shared" si="0"/>
        <v>Cubus - A</v>
      </c>
      <c r="AE35" s="144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</row>
    <row r="36" spans="1:61" s="83" customFormat="1" ht="16.5" customHeight="1" x14ac:dyDescent="0.2">
      <c r="A36" s="190">
        <v>534</v>
      </c>
      <c r="B36" s="162">
        <v>408</v>
      </c>
      <c r="C36" s="160" t="s">
        <v>319</v>
      </c>
      <c r="D36" s="213">
        <v>7</v>
      </c>
      <c r="E36" s="214">
        <v>1</v>
      </c>
      <c r="F36" s="71">
        <v>5</v>
      </c>
      <c r="G36" s="73">
        <v>5</v>
      </c>
      <c r="H36" s="71">
        <v>4</v>
      </c>
      <c r="I36" s="71">
        <v>5</v>
      </c>
      <c r="J36" s="73">
        <v>3</v>
      </c>
      <c r="K36" s="71">
        <v>4</v>
      </c>
      <c r="L36" s="71">
        <v>1</v>
      </c>
      <c r="M36" s="73">
        <v>4</v>
      </c>
      <c r="N36" s="71">
        <v>5</v>
      </c>
      <c r="O36" s="71">
        <v>4</v>
      </c>
      <c r="P36" s="71">
        <v>8</v>
      </c>
      <c r="Q36" s="73">
        <v>5</v>
      </c>
      <c r="R36" s="336" t="s">
        <v>5</v>
      </c>
      <c r="S36" s="71">
        <v>5</v>
      </c>
      <c r="T36" s="71">
        <v>7</v>
      </c>
      <c r="U36" s="71">
        <v>4</v>
      </c>
      <c r="V36" s="71">
        <v>5</v>
      </c>
      <c r="W36" s="73">
        <v>6</v>
      </c>
      <c r="X36" s="71" t="s">
        <v>172</v>
      </c>
      <c r="Y36" s="71">
        <v>4</v>
      </c>
      <c r="Z36" s="71">
        <v>6</v>
      </c>
      <c r="AA36" s="71">
        <v>4</v>
      </c>
      <c r="AB36" s="81">
        <v>2016</v>
      </c>
      <c r="AC36" s="76" t="s">
        <v>30</v>
      </c>
      <c r="AD36" s="151" t="str">
        <f t="shared" si="0"/>
        <v>Dekan - B</v>
      </c>
      <c r="AE36" s="144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</row>
    <row r="37" spans="1:61" s="83" customFormat="1" ht="16.5" customHeight="1" x14ac:dyDescent="0.2">
      <c r="A37" s="190">
        <v>535</v>
      </c>
      <c r="B37" s="162"/>
      <c r="C37" s="160" t="s">
        <v>320</v>
      </c>
      <c r="D37" s="213">
        <v>7</v>
      </c>
      <c r="E37" s="214">
        <v>1</v>
      </c>
      <c r="F37" s="71">
        <v>5</v>
      </c>
      <c r="G37" s="73">
        <v>5</v>
      </c>
      <c r="H37" s="71">
        <v>4</v>
      </c>
      <c r="I37" s="71">
        <v>3</v>
      </c>
      <c r="J37" s="73">
        <v>5</v>
      </c>
      <c r="K37" s="71">
        <v>6</v>
      </c>
      <c r="L37" s="71">
        <v>4</v>
      </c>
      <c r="M37" s="73">
        <v>3</v>
      </c>
      <c r="N37" s="71">
        <v>4</v>
      </c>
      <c r="O37" s="71">
        <v>2</v>
      </c>
      <c r="P37" s="71">
        <v>3</v>
      </c>
      <c r="Q37" s="73">
        <v>5</v>
      </c>
      <c r="R37" s="71">
        <v>5</v>
      </c>
      <c r="S37" s="71">
        <v>5</v>
      </c>
      <c r="T37" s="71">
        <v>8</v>
      </c>
      <c r="U37" s="71">
        <v>4</v>
      </c>
      <c r="V37" s="71">
        <v>8</v>
      </c>
      <c r="W37" s="73">
        <v>7</v>
      </c>
      <c r="X37" s="71" t="s">
        <v>171</v>
      </c>
      <c r="Y37" s="71">
        <v>5</v>
      </c>
      <c r="Z37" s="71">
        <v>5</v>
      </c>
      <c r="AA37" s="71">
        <v>5</v>
      </c>
      <c r="AB37" s="81">
        <v>2016</v>
      </c>
      <c r="AC37" s="76" t="s">
        <v>30</v>
      </c>
      <c r="AD37" s="151" t="str">
        <f t="shared" si="0"/>
        <v>Desamo - B</v>
      </c>
      <c r="AE37" s="144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</row>
    <row r="38" spans="1:61" s="83" customFormat="1" ht="16.5" customHeight="1" x14ac:dyDescent="0.2">
      <c r="A38" s="190">
        <v>536</v>
      </c>
      <c r="B38" s="162"/>
      <c r="C38" s="160" t="s">
        <v>484</v>
      </c>
      <c r="D38" s="213">
        <v>7</v>
      </c>
      <c r="E38" s="214">
        <v>1</v>
      </c>
      <c r="F38" s="71">
        <v>5</v>
      </c>
      <c r="G38" s="73">
        <v>6</v>
      </c>
      <c r="H38" s="71">
        <v>5</v>
      </c>
      <c r="I38" s="336" t="s">
        <v>5</v>
      </c>
      <c r="J38" s="73">
        <v>4</v>
      </c>
      <c r="K38" s="71">
        <v>4</v>
      </c>
      <c r="L38" s="71">
        <v>1</v>
      </c>
      <c r="M38" s="73">
        <v>4</v>
      </c>
      <c r="N38" s="71">
        <v>5</v>
      </c>
      <c r="O38" s="71">
        <v>6</v>
      </c>
      <c r="P38" s="71">
        <v>3</v>
      </c>
      <c r="Q38" s="73">
        <v>4</v>
      </c>
      <c r="R38" s="336" t="s">
        <v>5</v>
      </c>
      <c r="S38" s="71">
        <v>6</v>
      </c>
      <c r="T38" s="71">
        <v>5</v>
      </c>
      <c r="U38" s="71">
        <v>6</v>
      </c>
      <c r="V38" s="71">
        <v>7</v>
      </c>
      <c r="W38" s="73">
        <v>7</v>
      </c>
      <c r="X38" s="336" t="s">
        <v>182</v>
      </c>
      <c r="Y38" s="71">
        <v>2</v>
      </c>
      <c r="Z38" s="71">
        <v>6</v>
      </c>
      <c r="AA38" s="71">
        <v>8</v>
      </c>
      <c r="AB38" s="81">
        <v>2016</v>
      </c>
      <c r="AC38" s="76" t="s">
        <v>30</v>
      </c>
      <c r="AD38" s="151" t="str">
        <f t="shared" si="0"/>
        <v>Design - B</v>
      </c>
      <c r="AE38" s="144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</row>
    <row r="39" spans="1:61" s="83" customFormat="1" ht="16.5" customHeight="1" x14ac:dyDescent="0.2">
      <c r="A39" s="190">
        <v>537</v>
      </c>
      <c r="B39" s="162" t="s">
        <v>217</v>
      </c>
      <c r="C39" s="160" t="s">
        <v>321</v>
      </c>
      <c r="D39" s="213">
        <v>7</v>
      </c>
      <c r="E39" s="214">
        <v>1</v>
      </c>
      <c r="F39" s="71">
        <v>5</v>
      </c>
      <c r="G39" s="73">
        <v>5</v>
      </c>
      <c r="H39" s="71">
        <v>5</v>
      </c>
      <c r="I39" s="71">
        <v>5</v>
      </c>
      <c r="J39" s="73">
        <v>4</v>
      </c>
      <c r="K39" s="71">
        <v>5</v>
      </c>
      <c r="L39" s="71">
        <v>5</v>
      </c>
      <c r="M39" s="73">
        <v>4</v>
      </c>
      <c r="N39" s="71">
        <v>5</v>
      </c>
      <c r="O39" s="71">
        <v>2</v>
      </c>
      <c r="P39" s="71">
        <v>4</v>
      </c>
      <c r="Q39" s="73">
        <v>4</v>
      </c>
      <c r="R39" s="71" t="s">
        <v>5</v>
      </c>
      <c r="S39" s="71">
        <v>5</v>
      </c>
      <c r="T39" s="71">
        <v>7</v>
      </c>
      <c r="U39" s="71">
        <v>5</v>
      </c>
      <c r="V39" s="71">
        <v>8</v>
      </c>
      <c r="W39" s="73">
        <v>8</v>
      </c>
      <c r="X39" s="71" t="s">
        <v>172</v>
      </c>
      <c r="Y39" s="71">
        <v>3</v>
      </c>
      <c r="Z39" s="71">
        <v>4</v>
      </c>
      <c r="AA39" s="71">
        <v>2</v>
      </c>
      <c r="AB39" s="81">
        <v>2016</v>
      </c>
      <c r="AC39" s="76" t="s">
        <v>32</v>
      </c>
      <c r="AD39" s="151" t="str">
        <f t="shared" si="0"/>
        <v>Diantha - C</v>
      </c>
      <c r="AE39" s="144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</row>
    <row r="40" spans="1:61" s="83" customFormat="1" ht="16.5" customHeight="1" x14ac:dyDescent="0.2">
      <c r="A40" s="190">
        <v>538</v>
      </c>
      <c r="B40" s="162" t="s">
        <v>217</v>
      </c>
      <c r="C40" s="160" t="s">
        <v>322</v>
      </c>
      <c r="D40" s="213">
        <v>7</v>
      </c>
      <c r="E40" s="214">
        <v>1</v>
      </c>
      <c r="F40" s="71">
        <v>6</v>
      </c>
      <c r="G40" s="73">
        <v>6</v>
      </c>
      <c r="H40" s="71">
        <v>3</v>
      </c>
      <c r="I40" s="71">
        <v>4</v>
      </c>
      <c r="J40" s="73">
        <v>3</v>
      </c>
      <c r="K40" s="71">
        <v>6</v>
      </c>
      <c r="L40" s="71">
        <v>3</v>
      </c>
      <c r="M40" s="73">
        <v>2</v>
      </c>
      <c r="N40" s="71">
        <v>4</v>
      </c>
      <c r="O40" s="71">
        <v>2</v>
      </c>
      <c r="P40" s="71">
        <v>2</v>
      </c>
      <c r="Q40" s="73">
        <v>4</v>
      </c>
      <c r="R40" s="71" t="s">
        <v>5</v>
      </c>
      <c r="S40" s="71">
        <v>6</v>
      </c>
      <c r="T40" s="71">
        <v>8</v>
      </c>
      <c r="U40" s="71">
        <v>3</v>
      </c>
      <c r="V40" s="71">
        <v>7</v>
      </c>
      <c r="W40" s="73">
        <v>6</v>
      </c>
      <c r="X40" s="71" t="s">
        <v>170</v>
      </c>
      <c r="Y40" s="71">
        <v>5</v>
      </c>
      <c r="Z40" s="71">
        <v>6</v>
      </c>
      <c r="AA40" s="71">
        <v>6</v>
      </c>
      <c r="AB40" s="81">
        <v>2016</v>
      </c>
      <c r="AC40" s="76" t="s">
        <v>28</v>
      </c>
      <c r="AD40" s="151" t="str">
        <f t="shared" si="0"/>
        <v>Dichter - A</v>
      </c>
      <c r="AE40" s="144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</row>
    <row r="41" spans="1:61" s="83" customFormat="1" ht="16.5" customHeight="1" x14ac:dyDescent="0.2">
      <c r="A41" s="190">
        <v>539</v>
      </c>
      <c r="B41" s="162">
        <v>409</v>
      </c>
      <c r="C41" s="160" t="s">
        <v>323</v>
      </c>
      <c r="D41" s="213">
        <v>7</v>
      </c>
      <c r="E41" s="214">
        <v>1</v>
      </c>
      <c r="F41" s="71">
        <v>5</v>
      </c>
      <c r="G41" s="73">
        <v>5</v>
      </c>
      <c r="H41" s="71" t="str">
        <f>LEFT(J41)</f>
        <v>5</v>
      </c>
      <c r="I41" s="71">
        <v>4</v>
      </c>
      <c r="J41" s="73">
        <v>5</v>
      </c>
      <c r="K41" s="71">
        <v>5</v>
      </c>
      <c r="L41" s="71">
        <v>2</v>
      </c>
      <c r="M41" s="73">
        <v>4</v>
      </c>
      <c r="N41" s="71">
        <v>4</v>
      </c>
      <c r="O41" s="71">
        <v>5</v>
      </c>
      <c r="P41" s="71">
        <v>6</v>
      </c>
      <c r="Q41" s="73">
        <v>3</v>
      </c>
      <c r="R41" s="235" t="s">
        <v>5</v>
      </c>
      <c r="S41" s="71">
        <v>6</v>
      </c>
      <c r="T41" s="71">
        <v>5</v>
      </c>
      <c r="U41" s="71">
        <v>5</v>
      </c>
      <c r="V41" s="71">
        <v>6</v>
      </c>
      <c r="W41" s="73">
        <v>6</v>
      </c>
      <c r="X41" s="71" t="s">
        <v>172</v>
      </c>
      <c r="Y41" s="71">
        <v>6</v>
      </c>
      <c r="Z41" s="71">
        <v>7</v>
      </c>
      <c r="AA41" s="71">
        <v>6</v>
      </c>
      <c r="AB41" s="81">
        <v>2016</v>
      </c>
      <c r="AC41" s="76" t="s">
        <v>28</v>
      </c>
      <c r="AD41" s="151" t="str">
        <f t="shared" si="0"/>
        <v>Discus - A</v>
      </c>
      <c r="AE41" s="144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</row>
    <row r="42" spans="1:61" s="83" customFormat="1" ht="16.5" customHeight="1" x14ac:dyDescent="0.2">
      <c r="A42" s="190">
        <v>540</v>
      </c>
      <c r="B42" s="160"/>
      <c r="C42" s="160" t="s">
        <v>324</v>
      </c>
      <c r="D42" s="213">
        <v>7</v>
      </c>
      <c r="E42" s="214">
        <v>1</v>
      </c>
      <c r="F42" s="71">
        <v>5</v>
      </c>
      <c r="G42" s="73">
        <v>6</v>
      </c>
      <c r="H42" s="71">
        <v>5</v>
      </c>
      <c r="I42" s="71">
        <v>6</v>
      </c>
      <c r="J42" s="73">
        <v>3</v>
      </c>
      <c r="K42" s="71">
        <v>3</v>
      </c>
      <c r="L42" s="71">
        <v>3</v>
      </c>
      <c r="M42" s="73">
        <v>4</v>
      </c>
      <c r="N42" s="71">
        <v>5</v>
      </c>
      <c r="O42" s="71">
        <v>2</v>
      </c>
      <c r="P42" s="71">
        <v>4</v>
      </c>
      <c r="Q42" s="73">
        <v>5</v>
      </c>
      <c r="R42" s="71">
        <v>4</v>
      </c>
      <c r="S42" s="71">
        <v>4</v>
      </c>
      <c r="T42" s="71">
        <v>7</v>
      </c>
      <c r="U42" s="71">
        <v>5</v>
      </c>
      <c r="V42" s="71">
        <v>7</v>
      </c>
      <c r="W42" s="73">
        <v>7</v>
      </c>
      <c r="X42" s="71" t="s">
        <v>168</v>
      </c>
      <c r="Y42" s="71">
        <v>5</v>
      </c>
      <c r="Z42" s="71">
        <v>7</v>
      </c>
      <c r="AA42" s="71">
        <v>5</v>
      </c>
      <c r="AB42" s="81">
        <v>2016</v>
      </c>
      <c r="AC42" s="76" t="s">
        <v>30</v>
      </c>
      <c r="AD42" s="151" t="str">
        <f t="shared" si="0"/>
        <v>Edgar - B</v>
      </c>
      <c r="AE42" s="144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</row>
    <row r="43" spans="1:61" s="83" customFormat="1" ht="16.5" customHeight="1" x14ac:dyDescent="0.2">
      <c r="A43" s="190">
        <v>541</v>
      </c>
      <c r="B43" s="160" t="s">
        <v>217</v>
      </c>
      <c r="C43" s="160" t="s">
        <v>325</v>
      </c>
      <c r="D43" s="213">
        <v>7</v>
      </c>
      <c r="E43" s="214">
        <v>1</v>
      </c>
      <c r="F43" s="71">
        <v>5</v>
      </c>
      <c r="G43" s="73">
        <v>6</v>
      </c>
      <c r="H43" s="71">
        <v>4</v>
      </c>
      <c r="I43" s="71">
        <v>5</v>
      </c>
      <c r="J43" s="73">
        <v>4</v>
      </c>
      <c r="K43" s="71">
        <v>6</v>
      </c>
      <c r="L43" s="71">
        <v>1</v>
      </c>
      <c r="M43" s="73">
        <v>5</v>
      </c>
      <c r="N43" s="71">
        <v>5</v>
      </c>
      <c r="O43" s="71">
        <v>6</v>
      </c>
      <c r="P43" s="71">
        <v>3</v>
      </c>
      <c r="Q43" s="73">
        <v>5</v>
      </c>
      <c r="R43" s="71">
        <v>5</v>
      </c>
      <c r="S43" s="71">
        <v>5</v>
      </c>
      <c r="T43" s="71">
        <v>6</v>
      </c>
      <c r="U43" s="71">
        <v>6</v>
      </c>
      <c r="V43" s="71">
        <v>6</v>
      </c>
      <c r="W43" s="73">
        <v>7</v>
      </c>
      <c r="X43" s="71" t="s">
        <v>170</v>
      </c>
      <c r="Y43" s="71">
        <v>4</v>
      </c>
      <c r="Z43" s="71">
        <v>5</v>
      </c>
      <c r="AA43" s="71">
        <v>5</v>
      </c>
      <c r="AB43" s="81">
        <v>2016</v>
      </c>
      <c r="AC43" s="76" t="s">
        <v>30</v>
      </c>
      <c r="AD43" s="151" t="str">
        <f t="shared" si="0"/>
        <v>Edward - B</v>
      </c>
      <c r="AE43" s="144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</row>
    <row r="44" spans="1:61" s="83" customFormat="1" ht="16.5" customHeight="1" x14ac:dyDescent="0.2">
      <c r="A44" s="190">
        <v>542</v>
      </c>
      <c r="B44" s="162">
        <v>410</v>
      </c>
      <c r="C44" s="160" t="s">
        <v>326</v>
      </c>
      <c r="D44" s="213">
        <v>7</v>
      </c>
      <c r="E44" s="214">
        <v>1</v>
      </c>
      <c r="F44" s="71">
        <v>4</v>
      </c>
      <c r="G44" s="73">
        <v>6</v>
      </c>
      <c r="H44" s="71">
        <v>5</v>
      </c>
      <c r="I44" s="71">
        <v>4</v>
      </c>
      <c r="J44" s="73">
        <v>6</v>
      </c>
      <c r="K44" s="71">
        <v>6</v>
      </c>
      <c r="L44" s="71">
        <v>3</v>
      </c>
      <c r="M44" s="73">
        <v>4</v>
      </c>
      <c r="N44" s="71">
        <v>6</v>
      </c>
      <c r="O44" s="71">
        <v>2</v>
      </c>
      <c r="P44" s="71">
        <v>3</v>
      </c>
      <c r="Q44" s="73">
        <v>4</v>
      </c>
      <c r="R44" s="71">
        <v>5</v>
      </c>
      <c r="S44" s="71">
        <v>5</v>
      </c>
      <c r="T44" s="71">
        <v>7</v>
      </c>
      <c r="U44" s="71">
        <v>4</v>
      </c>
      <c r="V44" s="71">
        <v>9</v>
      </c>
      <c r="W44" s="73">
        <v>8</v>
      </c>
      <c r="X44" s="71" t="s">
        <v>169</v>
      </c>
      <c r="Y44" s="71">
        <v>3</v>
      </c>
      <c r="Z44" s="71">
        <v>4</v>
      </c>
      <c r="AA44" s="71">
        <v>4</v>
      </c>
      <c r="AB44" s="81">
        <v>2016</v>
      </c>
      <c r="AC44" s="76" t="s">
        <v>32</v>
      </c>
      <c r="AD44" s="151" t="str">
        <f t="shared" si="0"/>
        <v>Elixer - C</v>
      </c>
      <c r="AE44" s="144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</row>
    <row r="45" spans="1:61" s="83" customFormat="1" ht="16.5" customHeight="1" x14ac:dyDescent="0.2">
      <c r="A45" s="190">
        <v>543</v>
      </c>
      <c r="B45" s="160"/>
      <c r="C45" s="160" t="s">
        <v>327</v>
      </c>
      <c r="D45" s="213">
        <v>7</v>
      </c>
      <c r="E45" s="214">
        <v>1</v>
      </c>
      <c r="F45" s="71">
        <v>5</v>
      </c>
      <c r="G45" s="73">
        <v>5</v>
      </c>
      <c r="H45" s="71">
        <v>5</v>
      </c>
      <c r="I45" s="71" t="s">
        <v>5</v>
      </c>
      <c r="J45" s="73">
        <v>3</v>
      </c>
      <c r="K45" s="71">
        <v>5</v>
      </c>
      <c r="L45" s="71">
        <v>3</v>
      </c>
      <c r="M45" s="73">
        <v>5</v>
      </c>
      <c r="N45" s="71">
        <v>5</v>
      </c>
      <c r="O45" s="71">
        <v>4</v>
      </c>
      <c r="P45" s="71">
        <v>3</v>
      </c>
      <c r="Q45" s="73">
        <v>4</v>
      </c>
      <c r="R45" s="71">
        <v>5</v>
      </c>
      <c r="S45" s="71">
        <v>5</v>
      </c>
      <c r="T45" s="71">
        <v>5</v>
      </c>
      <c r="U45" s="71">
        <v>5</v>
      </c>
      <c r="V45" s="71">
        <v>6</v>
      </c>
      <c r="W45" s="73">
        <v>6</v>
      </c>
      <c r="X45" s="71" t="s">
        <v>174</v>
      </c>
      <c r="Y45" s="71">
        <v>4</v>
      </c>
      <c r="Z45" s="71">
        <v>6</v>
      </c>
      <c r="AA45" s="71">
        <v>6</v>
      </c>
      <c r="AB45" s="81">
        <v>2016</v>
      </c>
      <c r="AC45" s="76" t="s">
        <v>28</v>
      </c>
      <c r="AD45" s="151" t="str">
        <f t="shared" si="0"/>
        <v>Estivus - A</v>
      </c>
      <c r="AE45" s="144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</row>
    <row r="46" spans="1:61" s="83" customFormat="1" ht="16.5" customHeight="1" x14ac:dyDescent="0.2">
      <c r="A46" s="190">
        <v>544</v>
      </c>
      <c r="B46" s="160"/>
      <c r="C46" s="160" t="s">
        <v>328</v>
      </c>
      <c r="D46" s="213">
        <v>7</v>
      </c>
      <c r="E46" s="214">
        <v>1</v>
      </c>
      <c r="F46" s="71">
        <v>5</v>
      </c>
      <c r="G46" s="73">
        <v>5</v>
      </c>
      <c r="H46" s="71" t="str">
        <f>LEFT(J46)</f>
        <v>5</v>
      </c>
      <c r="I46" s="71">
        <v>3</v>
      </c>
      <c r="J46" s="73">
        <v>5</v>
      </c>
      <c r="K46" s="71">
        <v>2</v>
      </c>
      <c r="L46" s="71">
        <v>6</v>
      </c>
      <c r="M46" s="73">
        <v>4</v>
      </c>
      <c r="N46" s="71">
        <v>4</v>
      </c>
      <c r="O46" s="71">
        <v>2</v>
      </c>
      <c r="P46" s="71">
        <v>7</v>
      </c>
      <c r="Q46" s="73">
        <v>4</v>
      </c>
      <c r="R46" s="71">
        <v>4</v>
      </c>
      <c r="S46" s="71">
        <v>5</v>
      </c>
      <c r="T46" s="71">
        <v>4</v>
      </c>
      <c r="U46" s="71">
        <v>5</v>
      </c>
      <c r="V46" s="71">
        <v>4</v>
      </c>
      <c r="W46" s="73">
        <v>4</v>
      </c>
      <c r="X46" s="71" t="s">
        <v>170</v>
      </c>
      <c r="Y46" s="71">
        <v>7</v>
      </c>
      <c r="Z46" s="71">
        <v>8</v>
      </c>
      <c r="AA46" s="71">
        <v>8</v>
      </c>
      <c r="AB46" s="81">
        <v>2016</v>
      </c>
      <c r="AC46" s="76" t="s">
        <v>33</v>
      </c>
      <c r="AD46" s="151" t="str">
        <f t="shared" si="0"/>
        <v>Famulus - E</v>
      </c>
      <c r="AE46" s="144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</row>
    <row r="47" spans="1:61" s="83" customFormat="1" ht="16.5" customHeight="1" x14ac:dyDescent="0.2">
      <c r="A47" s="190">
        <v>545</v>
      </c>
      <c r="B47" s="160"/>
      <c r="C47" s="160" t="s">
        <v>422</v>
      </c>
      <c r="D47" s="213">
        <v>7</v>
      </c>
      <c r="E47" s="214">
        <v>1</v>
      </c>
      <c r="F47" s="71">
        <v>4</v>
      </c>
      <c r="G47" s="73">
        <v>4</v>
      </c>
      <c r="H47" s="71">
        <v>5</v>
      </c>
      <c r="I47" s="336">
        <v>5</v>
      </c>
      <c r="J47" s="73">
        <v>4</v>
      </c>
      <c r="K47" s="71">
        <v>6</v>
      </c>
      <c r="L47" s="71">
        <v>5</v>
      </c>
      <c r="M47" s="73">
        <v>4</v>
      </c>
      <c r="N47" s="71">
        <v>5</v>
      </c>
      <c r="O47" s="71">
        <v>3</v>
      </c>
      <c r="P47" s="71">
        <v>5</v>
      </c>
      <c r="Q47" s="73">
        <v>4</v>
      </c>
      <c r="R47" s="235" t="s">
        <v>5</v>
      </c>
      <c r="S47" s="71">
        <v>6</v>
      </c>
      <c r="T47" s="71">
        <v>8</v>
      </c>
      <c r="U47" s="71">
        <v>4</v>
      </c>
      <c r="V47" s="71">
        <v>8</v>
      </c>
      <c r="W47" s="73">
        <v>8</v>
      </c>
      <c r="X47" s="235" t="s">
        <v>172</v>
      </c>
      <c r="Y47" s="71">
        <v>2</v>
      </c>
      <c r="Z47" s="71">
        <v>4</v>
      </c>
      <c r="AA47" s="71">
        <v>6</v>
      </c>
      <c r="AB47" s="81">
        <v>2016</v>
      </c>
      <c r="AC47" s="76" t="s">
        <v>30</v>
      </c>
      <c r="AD47" s="151" t="str">
        <f t="shared" si="0"/>
        <v>Faustus - B</v>
      </c>
      <c r="AE47" s="144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</row>
    <row r="48" spans="1:61" s="83" customFormat="1" ht="16.5" customHeight="1" x14ac:dyDescent="0.2">
      <c r="A48" s="190">
        <v>546</v>
      </c>
      <c r="B48" s="160"/>
      <c r="C48" s="160" t="s">
        <v>329</v>
      </c>
      <c r="D48" s="213">
        <v>7</v>
      </c>
      <c r="E48" s="214">
        <v>1</v>
      </c>
      <c r="F48" s="71">
        <v>5</v>
      </c>
      <c r="G48" s="73">
        <v>5</v>
      </c>
      <c r="H48" s="71">
        <v>5</v>
      </c>
      <c r="I48" s="71">
        <v>4</v>
      </c>
      <c r="J48" s="73">
        <v>4</v>
      </c>
      <c r="K48" s="71">
        <v>5</v>
      </c>
      <c r="L48" s="71">
        <v>2</v>
      </c>
      <c r="M48" s="73">
        <v>6</v>
      </c>
      <c r="N48" s="71">
        <v>6</v>
      </c>
      <c r="O48" s="71">
        <v>3</v>
      </c>
      <c r="P48" s="71">
        <v>5</v>
      </c>
      <c r="Q48" s="73">
        <v>4</v>
      </c>
      <c r="R48" s="71">
        <v>4</v>
      </c>
      <c r="S48" s="71">
        <v>5</v>
      </c>
      <c r="T48" s="71">
        <v>5</v>
      </c>
      <c r="U48" s="71">
        <v>5</v>
      </c>
      <c r="V48" s="71">
        <v>5</v>
      </c>
      <c r="W48" s="73">
        <v>4</v>
      </c>
      <c r="X48" s="71" t="s">
        <v>171</v>
      </c>
      <c r="Y48" s="71">
        <v>8</v>
      </c>
      <c r="Z48" s="71">
        <v>8</v>
      </c>
      <c r="AA48" s="71">
        <v>9</v>
      </c>
      <c r="AB48" s="81">
        <v>2016</v>
      </c>
      <c r="AC48" s="76" t="s">
        <v>33</v>
      </c>
      <c r="AD48" s="151" t="str">
        <f t="shared" si="0"/>
        <v>Florian - E</v>
      </c>
      <c r="AE48" s="144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</row>
    <row r="49" spans="1:61" s="83" customFormat="1" ht="16.5" customHeight="1" x14ac:dyDescent="0.2">
      <c r="A49" s="190">
        <v>547</v>
      </c>
      <c r="B49" s="160"/>
      <c r="C49" s="160" t="s">
        <v>445</v>
      </c>
      <c r="D49" s="213">
        <v>7</v>
      </c>
      <c r="E49" s="214">
        <v>1</v>
      </c>
      <c r="F49" s="71">
        <v>4</v>
      </c>
      <c r="G49" s="73">
        <v>5</v>
      </c>
      <c r="H49" s="71">
        <v>4</v>
      </c>
      <c r="I49" s="235" t="s">
        <v>5</v>
      </c>
      <c r="J49" s="73">
        <v>4</v>
      </c>
      <c r="K49" s="71">
        <v>4</v>
      </c>
      <c r="L49" s="71">
        <v>5</v>
      </c>
      <c r="M49" s="73">
        <v>4</v>
      </c>
      <c r="N49" s="71">
        <v>4</v>
      </c>
      <c r="O49" s="71">
        <v>2</v>
      </c>
      <c r="P49" s="71">
        <v>6</v>
      </c>
      <c r="Q49" s="73">
        <v>6</v>
      </c>
      <c r="R49" s="235" t="s">
        <v>5</v>
      </c>
      <c r="S49" s="71">
        <v>5</v>
      </c>
      <c r="T49" s="71">
        <v>7</v>
      </c>
      <c r="U49" s="71">
        <v>5</v>
      </c>
      <c r="V49" s="71">
        <v>7</v>
      </c>
      <c r="W49" s="73">
        <v>7</v>
      </c>
      <c r="X49" s="71">
        <v>8</v>
      </c>
      <c r="Y49" s="71">
        <v>4</v>
      </c>
      <c r="Z49" s="71">
        <v>6</v>
      </c>
      <c r="AA49" s="71">
        <v>6</v>
      </c>
      <c r="AB49" s="81">
        <v>2016</v>
      </c>
      <c r="AC49" s="76" t="s">
        <v>23</v>
      </c>
      <c r="AD49" s="151" t="str">
        <f t="shared" si="0"/>
        <v>Folklor - (A)</v>
      </c>
      <c r="AE49" s="144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</row>
    <row r="50" spans="1:61" s="83" customFormat="1" ht="16.5" customHeight="1" x14ac:dyDescent="0.2">
      <c r="A50" s="190">
        <v>548</v>
      </c>
      <c r="B50" s="160" t="s">
        <v>217</v>
      </c>
      <c r="C50" s="160" t="s">
        <v>330</v>
      </c>
      <c r="D50" s="213">
        <v>7</v>
      </c>
      <c r="E50" s="214">
        <v>1</v>
      </c>
      <c r="F50" s="71">
        <v>5</v>
      </c>
      <c r="G50" s="73">
        <v>6</v>
      </c>
      <c r="H50" s="71">
        <v>5</v>
      </c>
      <c r="I50" s="71">
        <v>4</v>
      </c>
      <c r="J50" s="73">
        <v>6</v>
      </c>
      <c r="K50" s="71">
        <v>5</v>
      </c>
      <c r="L50" s="71">
        <v>2</v>
      </c>
      <c r="M50" s="73">
        <v>4</v>
      </c>
      <c r="N50" s="71">
        <v>5</v>
      </c>
      <c r="O50" s="71">
        <v>3</v>
      </c>
      <c r="P50" s="71">
        <v>3</v>
      </c>
      <c r="Q50" s="73">
        <v>6</v>
      </c>
      <c r="R50" s="71" t="s">
        <v>5</v>
      </c>
      <c r="S50" s="71">
        <v>5</v>
      </c>
      <c r="T50" s="71">
        <v>8</v>
      </c>
      <c r="U50" s="71">
        <v>5</v>
      </c>
      <c r="V50" s="71">
        <v>7</v>
      </c>
      <c r="W50" s="73">
        <v>8</v>
      </c>
      <c r="X50" s="71" t="s">
        <v>170</v>
      </c>
      <c r="Y50" s="71">
        <v>4</v>
      </c>
      <c r="Z50" s="71">
        <v>7</v>
      </c>
      <c r="AA50" s="71">
        <v>6</v>
      </c>
      <c r="AB50" s="81">
        <v>2016</v>
      </c>
      <c r="AC50" s="76" t="s">
        <v>28</v>
      </c>
      <c r="AD50" s="151" t="str">
        <f t="shared" si="0"/>
        <v>Franz - A</v>
      </c>
      <c r="AE50" s="144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</row>
    <row r="51" spans="1:61" s="83" customFormat="1" ht="16.5" customHeight="1" x14ac:dyDescent="0.2">
      <c r="A51" s="190">
        <v>549</v>
      </c>
      <c r="B51" s="160"/>
      <c r="C51" s="160" t="s">
        <v>485</v>
      </c>
      <c r="D51" s="213">
        <v>7</v>
      </c>
      <c r="E51" s="214">
        <v>1</v>
      </c>
      <c r="F51" s="71">
        <v>5</v>
      </c>
      <c r="G51" s="73">
        <v>5</v>
      </c>
      <c r="H51" s="71">
        <v>3</v>
      </c>
      <c r="I51" s="336" t="s">
        <v>5</v>
      </c>
      <c r="J51" s="73">
        <v>3</v>
      </c>
      <c r="K51" s="71">
        <v>5</v>
      </c>
      <c r="L51" s="71">
        <v>4</v>
      </c>
      <c r="M51" s="73">
        <v>4</v>
      </c>
      <c r="N51" s="71">
        <v>5</v>
      </c>
      <c r="O51" s="71">
        <v>3</v>
      </c>
      <c r="P51" s="71">
        <v>3</v>
      </c>
      <c r="Q51" s="73">
        <v>5</v>
      </c>
      <c r="R51" s="336" t="s">
        <v>5</v>
      </c>
      <c r="S51" s="71">
        <v>5</v>
      </c>
      <c r="T51" s="71">
        <v>6</v>
      </c>
      <c r="U51" s="71">
        <v>5</v>
      </c>
      <c r="V51" s="71">
        <v>6</v>
      </c>
      <c r="W51" s="73">
        <v>6</v>
      </c>
      <c r="X51" s="336" t="s">
        <v>168</v>
      </c>
      <c r="Y51" s="71">
        <v>6</v>
      </c>
      <c r="Z51" s="71">
        <v>7</v>
      </c>
      <c r="AA51" s="71">
        <v>8</v>
      </c>
      <c r="AB51" s="81">
        <v>2016</v>
      </c>
      <c r="AC51" s="76" t="s">
        <v>33</v>
      </c>
      <c r="AD51" s="151" t="str">
        <f t="shared" si="0"/>
        <v>Galerist - E</v>
      </c>
      <c r="AE51" s="144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</row>
    <row r="52" spans="1:61" s="83" customFormat="1" ht="16.5" customHeight="1" x14ac:dyDescent="0.2">
      <c r="A52" s="190">
        <v>550</v>
      </c>
      <c r="B52" s="160">
        <v>413</v>
      </c>
      <c r="C52" s="160" t="s">
        <v>331</v>
      </c>
      <c r="D52" s="213">
        <v>7</v>
      </c>
      <c r="E52" s="214">
        <v>1</v>
      </c>
      <c r="F52" s="71">
        <v>4</v>
      </c>
      <c r="G52" s="73">
        <v>5</v>
      </c>
      <c r="H52" s="71" t="str">
        <f>LEFT(J52)</f>
        <v>5</v>
      </c>
      <c r="I52" s="71">
        <v>4</v>
      </c>
      <c r="J52" s="73">
        <v>5</v>
      </c>
      <c r="K52" s="71">
        <v>4</v>
      </c>
      <c r="L52" s="71">
        <v>2</v>
      </c>
      <c r="M52" s="73">
        <v>6</v>
      </c>
      <c r="N52" s="71">
        <v>6</v>
      </c>
      <c r="O52" s="71">
        <v>2</v>
      </c>
      <c r="P52" s="71">
        <v>4</v>
      </c>
      <c r="Q52" s="73">
        <v>4</v>
      </c>
      <c r="R52" s="71">
        <v>5</v>
      </c>
      <c r="S52" s="71">
        <v>5</v>
      </c>
      <c r="T52" s="71">
        <v>5</v>
      </c>
      <c r="U52" s="71">
        <v>5</v>
      </c>
      <c r="V52" s="71">
        <v>5</v>
      </c>
      <c r="W52" s="73">
        <v>5</v>
      </c>
      <c r="X52" s="71" t="s">
        <v>173</v>
      </c>
      <c r="Y52" s="71">
        <v>8</v>
      </c>
      <c r="Z52" s="71">
        <v>9</v>
      </c>
      <c r="AA52" s="71">
        <v>9</v>
      </c>
      <c r="AB52" s="81">
        <v>2016</v>
      </c>
      <c r="AC52" s="76" t="s">
        <v>33</v>
      </c>
      <c r="AD52" s="151" t="str">
        <f t="shared" si="0"/>
        <v>Genius - E</v>
      </c>
      <c r="AE52" s="144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</row>
    <row r="53" spans="1:61" s="83" customFormat="1" ht="16.5" customHeight="1" x14ac:dyDescent="0.2">
      <c r="A53" s="190">
        <v>551</v>
      </c>
      <c r="B53" s="160"/>
      <c r="C53" s="160" t="s">
        <v>332</v>
      </c>
      <c r="D53" s="213">
        <v>7</v>
      </c>
      <c r="E53" s="214">
        <v>1</v>
      </c>
      <c r="F53" s="71">
        <v>6</v>
      </c>
      <c r="G53" s="73">
        <v>7</v>
      </c>
      <c r="H53" s="71">
        <v>5</v>
      </c>
      <c r="I53" s="71">
        <v>5</v>
      </c>
      <c r="J53" s="73">
        <v>4</v>
      </c>
      <c r="K53" s="71">
        <v>6</v>
      </c>
      <c r="L53" s="71">
        <v>4</v>
      </c>
      <c r="M53" s="73">
        <v>4</v>
      </c>
      <c r="N53" s="71">
        <v>5</v>
      </c>
      <c r="O53" s="71">
        <v>2</v>
      </c>
      <c r="P53" s="71">
        <v>5</v>
      </c>
      <c r="Q53" s="73">
        <v>4</v>
      </c>
      <c r="R53" s="71">
        <v>5</v>
      </c>
      <c r="S53" s="71">
        <v>4</v>
      </c>
      <c r="T53" s="71">
        <v>4</v>
      </c>
      <c r="U53" s="71">
        <v>7</v>
      </c>
      <c r="V53" s="71">
        <v>7</v>
      </c>
      <c r="W53" s="73">
        <v>6</v>
      </c>
      <c r="X53" s="71" t="s">
        <v>167</v>
      </c>
      <c r="Y53" s="71">
        <v>5</v>
      </c>
      <c r="Z53" s="71">
        <v>6</v>
      </c>
      <c r="AA53" s="71">
        <v>7</v>
      </c>
      <c r="AB53" s="81">
        <v>2016</v>
      </c>
      <c r="AC53" s="76" t="s">
        <v>28</v>
      </c>
      <c r="AD53" s="151" t="str">
        <f t="shared" si="0"/>
        <v>Glaucus - A</v>
      </c>
      <c r="AE53" s="144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</row>
    <row r="54" spans="1:61" s="83" customFormat="1" ht="16.5" customHeight="1" x14ac:dyDescent="0.2">
      <c r="A54" s="190">
        <v>552</v>
      </c>
      <c r="B54" s="162"/>
      <c r="C54" s="160" t="s">
        <v>421</v>
      </c>
      <c r="D54" s="213">
        <v>7</v>
      </c>
      <c r="E54" s="214">
        <v>1</v>
      </c>
      <c r="F54" s="71">
        <v>5</v>
      </c>
      <c r="G54" s="73">
        <v>5</v>
      </c>
      <c r="H54" s="71">
        <v>3</v>
      </c>
      <c r="I54" s="71">
        <v>3</v>
      </c>
      <c r="J54" s="73">
        <v>4</v>
      </c>
      <c r="K54" s="71">
        <v>6</v>
      </c>
      <c r="L54" s="71">
        <v>3</v>
      </c>
      <c r="M54" s="73">
        <v>4</v>
      </c>
      <c r="N54" s="71">
        <v>5</v>
      </c>
      <c r="O54" s="71">
        <v>3</v>
      </c>
      <c r="P54" s="71">
        <v>2</v>
      </c>
      <c r="Q54" s="73">
        <v>6</v>
      </c>
      <c r="R54" s="71" t="s">
        <v>5</v>
      </c>
      <c r="S54" s="71">
        <v>5</v>
      </c>
      <c r="T54" s="71">
        <v>9</v>
      </c>
      <c r="U54" s="71">
        <v>4</v>
      </c>
      <c r="V54" s="71">
        <v>8</v>
      </c>
      <c r="W54" s="73">
        <v>7</v>
      </c>
      <c r="X54" s="71" t="s">
        <v>170</v>
      </c>
      <c r="Y54" s="71">
        <v>5</v>
      </c>
      <c r="Z54" s="71">
        <v>5</v>
      </c>
      <c r="AA54" s="71">
        <v>5</v>
      </c>
      <c r="AB54" s="81">
        <v>2016</v>
      </c>
      <c r="AC54" s="76" t="s">
        <v>30</v>
      </c>
      <c r="AD54" s="151" t="str">
        <f t="shared" si="0"/>
        <v>Gordian - B</v>
      </c>
      <c r="AE54" s="144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</row>
    <row r="55" spans="1:61" s="83" customFormat="1" ht="16.5" customHeight="1" x14ac:dyDescent="0.2">
      <c r="A55" s="190">
        <v>553</v>
      </c>
      <c r="B55" s="162" t="s">
        <v>217</v>
      </c>
      <c r="C55" s="160" t="s">
        <v>333</v>
      </c>
      <c r="D55" s="213">
        <v>7</v>
      </c>
      <c r="E55" s="214">
        <v>1</v>
      </c>
      <c r="F55" s="71">
        <v>6</v>
      </c>
      <c r="G55" s="73">
        <v>6</v>
      </c>
      <c r="H55" s="71">
        <v>4</v>
      </c>
      <c r="I55" s="71">
        <v>5</v>
      </c>
      <c r="J55" s="73">
        <v>3</v>
      </c>
      <c r="K55" s="71">
        <v>6</v>
      </c>
      <c r="L55" s="71">
        <v>3</v>
      </c>
      <c r="M55" s="73">
        <v>3</v>
      </c>
      <c r="N55" s="71">
        <v>4</v>
      </c>
      <c r="O55" s="71">
        <v>2</v>
      </c>
      <c r="P55" s="71">
        <v>7</v>
      </c>
      <c r="Q55" s="73">
        <v>4</v>
      </c>
      <c r="R55" s="71" t="s">
        <v>5</v>
      </c>
      <c r="S55" s="71">
        <v>5</v>
      </c>
      <c r="T55" s="71">
        <v>6</v>
      </c>
      <c r="U55" s="71">
        <v>5</v>
      </c>
      <c r="V55" s="71">
        <v>5</v>
      </c>
      <c r="W55" s="73">
        <v>5</v>
      </c>
      <c r="X55" s="71" t="s">
        <v>174</v>
      </c>
      <c r="Y55" s="71">
        <v>7</v>
      </c>
      <c r="Z55" s="71">
        <v>8</v>
      </c>
      <c r="AA55" s="71">
        <v>8</v>
      </c>
      <c r="AB55" s="81">
        <v>2016</v>
      </c>
      <c r="AC55" s="76" t="s">
        <v>33</v>
      </c>
      <c r="AD55" s="151" t="str">
        <f t="shared" si="0"/>
        <v>Gourmet - E</v>
      </c>
      <c r="AE55" s="144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</row>
    <row r="56" spans="1:61" s="83" customFormat="1" ht="16.5" customHeight="1" x14ac:dyDescent="0.2">
      <c r="A56" s="190">
        <v>554</v>
      </c>
      <c r="B56" s="162"/>
      <c r="C56" s="160" t="s">
        <v>420</v>
      </c>
      <c r="D56" s="213">
        <v>7</v>
      </c>
      <c r="E56" s="214">
        <v>1</v>
      </c>
      <c r="F56" s="71">
        <v>5</v>
      </c>
      <c r="G56" s="73">
        <v>6</v>
      </c>
      <c r="H56" s="71">
        <v>4</v>
      </c>
      <c r="I56" s="71">
        <v>4</v>
      </c>
      <c r="J56" s="73">
        <v>3</v>
      </c>
      <c r="K56" s="71">
        <v>6</v>
      </c>
      <c r="L56" s="71">
        <v>1</v>
      </c>
      <c r="M56" s="73">
        <v>4</v>
      </c>
      <c r="N56" s="71">
        <v>6</v>
      </c>
      <c r="O56" s="71">
        <v>5</v>
      </c>
      <c r="P56" s="71">
        <v>2</v>
      </c>
      <c r="Q56" s="73">
        <v>4</v>
      </c>
      <c r="R56" s="235" t="s">
        <v>5</v>
      </c>
      <c r="S56" s="71">
        <v>5</v>
      </c>
      <c r="T56" s="71">
        <v>8</v>
      </c>
      <c r="U56" s="71">
        <v>5</v>
      </c>
      <c r="V56" s="71">
        <v>7</v>
      </c>
      <c r="W56" s="73">
        <v>7</v>
      </c>
      <c r="X56" s="235" t="s">
        <v>167</v>
      </c>
      <c r="Y56" s="71">
        <v>3</v>
      </c>
      <c r="Z56" s="71">
        <v>5</v>
      </c>
      <c r="AA56" s="71">
        <v>6</v>
      </c>
      <c r="AB56" s="81">
        <v>2016</v>
      </c>
      <c r="AC56" s="76" t="s">
        <v>30</v>
      </c>
      <c r="AD56" s="151" t="str">
        <f t="shared" si="0"/>
        <v>Gustav - B</v>
      </c>
      <c r="AE56" s="144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</row>
    <row r="57" spans="1:61" s="83" customFormat="1" ht="16.5" customHeight="1" x14ac:dyDescent="0.2">
      <c r="A57" s="190">
        <v>555</v>
      </c>
      <c r="B57" s="162"/>
      <c r="C57" s="160" t="s">
        <v>486</v>
      </c>
      <c r="D57" s="213">
        <v>7</v>
      </c>
      <c r="E57" s="214">
        <v>1</v>
      </c>
      <c r="F57" s="71">
        <v>5</v>
      </c>
      <c r="G57" s="73">
        <v>5</v>
      </c>
      <c r="H57" s="71">
        <v>5</v>
      </c>
      <c r="I57" s="336" t="s">
        <v>5</v>
      </c>
      <c r="J57" s="73">
        <v>7</v>
      </c>
      <c r="K57" s="71">
        <v>2</v>
      </c>
      <c r="L57" s="71">
        <v>1</v>
      </c>
      <c r="M57" s="73">
        <v>4</v>
      </c>
      <c r="N57" s="71">
        <v>6</v>
      </c>
      <c r="O57" s="71">
        <v>2</v>
      </c>
      <c r="P57" s="71">
        <v>3</v>
      </c>
      <c r="Q57" s="73">
        <v>4</v>
      </c>
      <c r="R57" s="336" t="s">
        <v>5</v>
      </c>
      <c r="S57" s="71">
        <v>6</v>
      </c>
      <c r="T57" s="71">
        <v>8</v>
      </c>
      <c r="U57" s="71">
        <v>3</v>
      </c>
      <c r="V57" s="71">
        <v>8</v>
      </c>
      <c r="W57" s="73">
        <v>8</v>
      </c>
      <c r="X57" s="336" t="s">
        <v>172</v>
      </c>
      <c r="Y57" s="71">
        <v>2</v>
      </c>
      <c r="Z57" s="71">
        <v>5</v>
      </c>
      <c r="AA57" s="71">
        <v>5</v>
      </c>
      <c r="AB57" s="81">
        <v>2016</v>
      </c>
      <c r="AC57" s="76" t="s">
        <v>30</v>
      </c>
      <c r="AD57" s="151" t="str">
        <f t="shared" si="0"/>
        <v>Halvar - B</v>
      </c>
      <c r="AE57" s="144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</row>
    <row r="58" spans="1:61" s="83" customFormat="1" ht="16.5" customHeight="1" x14ac:dyDescent="0.2">
      <c r="A58" s="190">
        <v>556</v>
      </c>
      <c r="B58" s="160"/>
      <c r="C58" s="160" t="s">
        <v>334</v>
      </c>
      <c r="D58" s="213">
        <v>7</v>
      </c>
      <c r="E58" s="214">
        <v>1</v>
      </c>
      <c r="F58" s="71">
        <v>4</v>
      </c>
      <c r="G58" s="73">
        <v>5</v>
      </c>
      <c r="H58" s="71">
        <v>3</v>
      </c>
      <c r="I58" s="86">
        <v>6</v>
      </c>
      <c r="J58" s="73">
        <v>5</v>
      </c>
      <c r="K58" s="71">
        <v>6</v>
      </c>
      <c r="L58" s="71">
        <v>4</v>
      </c>
      <c r="M58" s="73">
        <v>6</v>
      </c>
      <c r="N58" s="71" t="s">
        <v>5</v>
      </c>
      <c r="O58" s="71" t="s">
        <v>5</v>
      </c>
      <c r="P58" s="71">
        <v>5</v>
      </c>
      <c r="Q58" s="73" t="s">
        <v>5</v>
      </c>
      <c r="R58" s="71" t="s">
        <v>5</v>
      </c>
      <c r="S58" s="71">
        <v>6</v>
      </c>
      <c r="T58" s="71">
        <v>4</v>
      </c>
      <c r="U58" s="71">
        <v>5</v>
      </c>
      <c r="V58" s="71">
        <v>5</v>
      </c>
      <c r="W58" s="73">
        <v>6</v>
      </c>
      <c r="X58" s="71">
        <v>5</v>
      </c>
      <c r="Y58" s="71">
        <v>2</v>
      </c>
      <c r="Z58" s="71">
        <v>6</v>
      </c>
      <c r="AA58" s="71">
        <v>6</v>
      </c>
      <c r="AB58" s="81">
        <v>2016</v>
      </c>
      <c r="AC58" s="76" t="s">
        <v>24</v>
      </c>
      <c r="AD58" s="151" t="str">
        <f t="shared" si="0"/>
        <v>Hekto - (B)</v>
      </c>
      <c r="AE58" s="144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</row>
    <row r="59" spans="1:61" s="83" customFormat="1" ht="16.5" customHeight="1" x14ac:dyDescent="0.2">
      <c r="A59" s="190">
        <v>557</v>
      </c>
      <c r="B59" s="160"/>
      <c r="C59" s="160" t="s">
        <v>419</v>
      </c>
      <c r="D59" s="213">
        <v>7</v>
      </c>
      <c r="E59" s="214">
        <v>1</v>
      </c>
      <c r="F59" s="71">
        <v>5</v>
      </c>
      <c r="G59" s="73">
        <v>5</v>
      </c>
      <c r="H59" s="71">
        <v>7</v>
      </c>
      <c r="I59" s="86">
        <v>4</v>
      </c>
      <c r="J59" s="73">
        <v>7</v>
      </c>
      <c r="K59" s="71">
        <v>6</v>
      </c>
      <c r="L59" s="71">
        <v>2</v>
      </c>
      <c r="M59" s="73">
        <v>3</v>
      </c>
      <c r="N59" s="71">
        <v>3</v>
      </c>
      <c r="O59" s="71">
        <v>2</v>
      </c>
      <c r="P59" s="71">
        <v>3</v>
      </c>
      <c r="Q59" s="73">
        <v>2</v>
      </c>
      <c r="R59" s="235" t="s">
        <v>5</v>
      </c>
      <c r="S59" s="71">
        <v>5</v>
      </c>
      <c r="T59" s="71">
        <v>4</v>
      </c>
      <c r="U59" s="71">
        <v>5</v>
      </c>
      <c r="V59" s="71">
        <v>3</v>
      </c>
      <c r="W59" s="73">
        <v>2</v>
      </c>
      <c r="X59" s="235" t="s">
        <v>170</v>
      </c>
      <c r="Y59" s="71">
        <v>9</v>
      </c>
      <c r="Z59" s="71">
        <v>9</v>
      </c>
      <c r="AA59" s="71">
        <v>9</v>
      </c>
      <c r="AB59" s="81">
        <v>2016</v>
      </c>
      <c r="AC59" s="76" t="s">
        <v>33</v>
      </c>
      <c r="AD59" s="151" t="str">
        <f t="shared" si="0"/>
        <v>Helmond - E</v>
      </c>
      <c r="AE59" s="144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</row>
    <row r="60" spans="1:61" s="83" customFormat="1" ht="16.5" customHeight="1" x14ac:dyDescent="0.2">
      <c r="A60" s="190">
        <v>558</v>
      </c>
      <c r="B60" s="160">
        <v>414</v>
      </c>
      <c r="C60" s="160" t="s">
        <v>335</v>
      </c>
      <c r="D60" s="213">
        <v>7</v>
      </c>
      <c r="E60" s="214">
        <v>1</v>
      </c>
      <c r="F60" s="71">
        <v>5</v>
      </c>
      <c r="G60" s="73">
        <v>5</v>
      </c>
      <c r="H60" s="71">
        <v>5</v>
      </c>
      <c r="I60" s="84" t="s">
        <v>5</v>
      </c>
      <c r="J60" s="73">
        <v>5</v>
      </c>
      <c r="K60" s="71">
        <v>5</v>
      </c>
      <c r="L60" s="71">
        <v>3</v>
      </c>
      <c r="M60" s="73">
        <v>5</v>
      </c>
      <c r="N60" s="71">
        <v>5</v>
      </c>
      <c r="O60" s="71" t="s">
        <v>5</v>
      </c>
      <c r="P60" s="71">
        <v>5</v>
      </c>
      <c r="Q60" s="73" t="s">
        <v>5</v>
      </c>
      <c r="R60" s="71" t="s">
        <v>5</v>
      </c>
      <c r="S60" s="71">
        <v>5</v>
      </c>
      <c r="T60" s="71">
        <v>5</v>
      </c>
      <c r="U60" s="71">
        <v>6</v>
      </c>
      <c r="V60" s="71">
        <v>6</v>
      </c>
      <c r="W60" s="73">
        <v>7</v>
      </c>
      <c r="X60" s="71">
        <v>6</v>
      </c>
      <c r="Y60" s="71">
        <v>2</v>
      </c>
      <c r="Z60" s="71">
        <v>3</v>
      </c>
      <c r="AA60" s="71">
        <v>3</v>
      </c>
      <c r="AB60" s="81">
        <v>2016</v>
      </c>
      <c r="AC60" s="76" t="s">
        <v>26</v>
      </c>
      <c r="AD60" s="151" t="str">
        <f t="shared" si="0"/>
        <v>Hendrik - C</v>
      </c>
      <c r="AE60" s="144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</row>
    <row r="61" spans="1:61" s="83" customFormat="1" ht="16.5" customHeight="1" x14ac:dyDescent="0.2">
      <c r="A61" s="190">
        <v>559</v>
      </c>
      <c r="B61" s="160">
        <v>415</v>
      </c>
      <c r="C61" s="160" t="s">
        <v>458</v>
      </c>
      <c r="D61" s="213">
        <v>7</v>
      </c>
      <c r="E61" s="214">
        <v>1</v>
      </c>
      <c r="F61" s="71">
        <v>5</v>
      </c>
      <c r="G61" s="73">
        <v>6</v>
      </c>
      <c r="H61" s="71">
        <v>5</v>
      </c>
      <c r="I61" s="71">
        <v>5</v>
      </c>
      <c r="J61" s="73">
        <v>4</v>
      </c>
      <c r="K61" s="71">
        <v>2</v>
      </c>
      <c r="L61" s="71">
        <v>3</v>
      </c>
      <c r="M61" s="73">
        <v>5</v>
      </c>
      <c r="N61" s="71">
        <v>5</v>
      </c>
      <c r="O61" s="71">
        <v>5</v>
      </c>
      <c r="P61" s="71">
        <v>4</v>
      </c>
      <c r="Q61" s="73">
        <v>3</v>
      </c>
      <c r="R61" s="71">
        <v>4</v>
      </c>
      <c r="S61" s="71">
        <v>6</v>
      </c>
      <c r="T61" s="71">
        <v>5</v>
      </c>
      <c r="U61" s="71">
        <v>5</v>
      </c>
      <c r="V61" s="71">
        <v>6</v>
      </c>
      <c r="W61" s="73">
        <v>7</v>
      </c>
      <c r="X61" s="71">
        <v>6</v>
      </c>
      <c r="Y61" s="71">
        <v>3</v>
      </c>
      <c r="Z61" s="71">
        <v>3</v>
      </c>
      <c r="AA61" s="71">
        <v>2</v>
      </c>
      <c r="AB61" s="81">
        <v>2016</v>
      </c>
      <c r="AC61" s="76" t="s">
        <v>264</v>
      </c>
      <c r="AD61" s="151" t="str">
        <f t="shared" si="0"/>
        <v>Hermann - (Ck)</v>
      </c>
      <c r="AE61" s="144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</row>
    <row r="62" spans="1:61" s="83" customFormat="1" ht="16.5" customHeight="1" x14ac:dyDescent="0.2">
      <c r="A62" s="190">
        <v>560</v>
      </c>
      <c r="B62" s="160"/>
      <c r="C62" s="160" t="s">
        <v>487</v>
      </c>
      <c r="D62" s="216">
        <v>6</v>
      </c>
      <c r="E62" s="217">
        <v>0.7</v>
      </c>
      <c r="F62" s="71">
        <v>3</v>
      </c>
      <c r="G62" s="73">
        <v>5</v>
      </c>
      <c r="H62" s="71">
        <v>5</v>
      </c>
      <c r="I62" s="336" t="s">
        <v>5</v>
      </c>
      <c r="J62" s="73">
        <v>4</v>
      </c>
      <c r="K62" s="71">
        <v>4</v>
      </c>
      <c r="L62" s="71">
        <v>4</v>
      </c>
      <c r="M62" s="73">
        <v>5</v>
      </c>
      <c r="N62" s="71">
        <v>5</v>
      </c>
      <c r="O62" s="71">
        <v>5</v>
      </c>
      <c r="P62" s="71">
        <v>3</v>
      </c>
      <c r="Q62" s="73">
        <v>4</v>
      </c>
      <c r="R62" s="336" t="s">
        <v>5</v>
      </c>
      <c r="S62" s="71">
        <v>5</v>
      </c>
      <c r="T62" s="71">
        <v>6</v>
      </c>
      <c r="U62" s="71">
        <v>7</v>
      </c>
      <c r="V62" s="71">
        <v>8</v>
      </c>
      <c r="W62" s="73">
        <v>8</v>
      </c>
      <c r="X62" s="336" t="s">
        <v>489</v>
      </c>
      <c r="Y62" s="71">
        <v>4</v>
      </c>
      <c r="Z62" s="71">
        <v>5</v>
      </c>
      <c r="AA62" s="71">
        <v>7</v>
      </c>
      <c r="AB62" s="81">
        <v>2016</v>
      </c>
      <c r="AC62" s="76" t="s">
        <v>30</v>
      </c>
      <c r="AD62" s="151" t="str">
        <f t="shared" si="0"/>
        <v>HYFI (H) - B</v>
      </c>
      <c r="AE62" s="144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</row>
    <row r="63" spans="1:61" s="83" customFormat="1" ht="16.5" customHeight="1" x14ac:dyDescent="0.2">
      <c r="A63" s="190">
        <v>561</v>
      </c>
      <c r="B63" s="160"/>
      <c r="C63" s="160" t="s">
        <v>336</v>
      </c>
      <c r="D63" s="216">
        <v>6</v>
      </c>
      <c r="E63" s="217">
        <v>0.7</v>
      </c>
      <c r="F63" s="71">
        <v>4</v>
      </c>
      <c r="G63" s="73">
        <v>5</v>
      </c>
      <c r="H63" s="71">
        <v>5</v>
      </c>
      <c r="I63" s="71" t="s">
        <v>5</v>
      </c>
      <c r="J63" s="73">
        <v>4</v>
      </c>
      <c r="K63" s="71">
        <v>6</v>
      </c>
      <c r="L63" s="71">
        <v>1</v>
      </c>
      <c r="M63" s="73">
        <v>4</v>
      </c>
      <c r="N63" s="71">
        <v>4</v>
      </c>
      <c r="O63" s="71">
        <v>4</v>
      </c>
      <c r="P63" s="71">
        <v>3</v>
      </c>
      <c r="Q63" s="73">
        <v>4</v>
      </c>
      <c r="R63" s="71" t="s">
        <v>5</v>
      </c>
      <c r="S63" s="71">
        <v>4</v>
      </c>
      <c r="T63" s="71">
        <v>9</v>
      </c>
      <c r="U63" s="71">
        <v>4</v>
      </c>
      <c r="V63" s="71">
        <v>7</v>
      </c>
      <c r="W63" s="73">
        <v>6</v>
      </c>
      <c r="X63" s="71" t="s">
        <v>167</v>
      </c>
      <c r="Y63" s="71">
        <v>2</v>
      </c>
      <c r="Z63" s="71">
        <v>4</v>
      </c>
      <c r="AA63" s="71">
        <v>4</v>
      </c>
      <c r="AB63" s="81">
        <v>2016</v>
      </c>
      <c r="AC63" s="76" t="s">
        <v>30</v>
      </c>
      <c r="AD63" s="151" t="str">
        <f t="shared" si="0"/>
        <v>Hyland (H) - B</v>
      </c>
      <c r="AE63" s="144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</row>
    <row r="64" spans="1:61" s="83" customFormat="1" ht="16.5" customHeight="1" x14ac:dyDescent="0.2">
      <c r="A64" s="190">
        <v>562</v>
      </c>
      <c r="B64" s="162"/>
      <c r="C64" s="160" t="s">
        <v>488</v>
      </c>
      <c r="D64" s="216">
        <v>6</v>
      </c>
      <c r="E64" s="217">
        <v>0.7</v>
      </c>
      <c r="F64" s="71">
        <v>2</v>
      </c>
      <c r="G64" s="73">
        <v>4</v>
      </c>
      <c r="H64" s="71">
        <v>4</v>
      </c>
      <c r="I64" s="71">
        <v>6</v>
      </c>
      <c r="J64" s="73" t="s">
        <v>5</v>
      </c>
      <c r="K64" s="71" t="s">
        <v>5</v>
      </c>
      <c r="L64" s="71">
        <v>5</v>
      </c>
      <c r="M64" s="73">
        <v>5</v>
      </c>
      <c r="N64" s="71" t="s">
        <v>5</v>
      </c>
      <c r="O64" s="71" t="s">
        <v>5</v>
      </c>
      <c r="P64" s="71">
        <v>5</v>
      </c>
      <c r="Q64" s="73" t="s">
        <v>5</v>
      </c>
      <c r="R64" s="71" t="s">
        <v>5</v>
      </c>
      <c r="S64" s="71">
        <v>5</v>
      </c>
      <c r="T64" s="71">
        <v>6</v>
      </c>
      <c r="U64" s="71">
        <v>5</v>
      </c>
      <c r="V64" s="71">
        <v>7</v>
      </c>
      <c r="W64" s="73">
        <v>7</v>
      </c>
      <c r="X64" s="71" t="s">
        <v>5</v>
      </c>
      <c r="Y64" s="71" t="s">
        <v>5</v>
      </c>
      <c r="Z64" s="71" t="s">
        <v>5</v>
      </c>
      <c r="AA64" s="71" t="s">
        <v>5</v>
      </c>
      <c r="AB64" s="81">
        <v>2016</v>
      </c>
      <c r="AC64" s="76" t="s">
        <v>5</v>
      </c>
      <c r="AD64" s="151" t="str">
        <f t="shared" ref="AD64:AD116" si="1">C64</f>
        <v>Hystar (H) -</v>
      </c>
      <c r="AE64" s="144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</row>
    <row r="65" spans="1:61" s="83" customFormat="1" ht="16.5" customHeight="1" x14ac:dyDescent="0.2">
      <c r="A65" s="190">
        <v>563</v>
      </c>
      <c r="B65" s="162">
        <v>416</v>
      </c>
      <c r="C65" s="160" t="s">
        <v>337</v>
      </c>
      <c r="D65" s="213">
        <v>7</v>
      </c>
      <c r="E65" s="214">
        <v>1</v>
      </c>
      <c r="F65" s="71">
        <v>5</v>
      </c>
      <c r="G65" s="73">
        <v>5</v>
      </c>
      <c r="H65" s="71" t="str">
        <f>LEFT(J65)</f>
        <v>5</v>
      </c>
      <c r="I65" s="71">
        <v>5</v>
      </c>
      <c r="J65" s="73">
        <v>5</v>
      </c>
      <c r="K65" s="71">
        <v>6</v>
      </c>
      <c r="L65" s="71">
        <v>3</v>
      </c>
      <c r="M65" s="73">
        <v>5</v>
      </c>
      <c r="N65" s="71">
        <v>4</v>
      </c>
      <c r="O65" s="71">
        <v>2</v>
      </c>
      <c r="P65" s="71">
        <v>7</v>
      </c>
      <c r="Q65" s="73">
        <v>3</v>
      </c>
      <c r="R65" s="336" t="s">
        <v>5</v>
      </c>
      <c r="S65" s="71">
        <v>6</v>
      </c>
      <c r="T65" s="71">
        <v>4</v>
      </c>
      <c r="U65" s="71">
        <v>5</v>
      </c>
      <c r="V65" s="71">
        <v>6</v>
      </c>
      <c r="W65" s="73">
        <v>6</v>
      </c>
      <c r="X65" s="71" t="s">
        <v>172</v>
      </c>
      <c r="Y65" s="71">
        <v>5</v>
      </c>
      <c r="Z65" s="71">
        <v>8</v>
      </c>
      <c r="AA65" s="71">
        <v>6</v>
      </c>
      <c r="AB65" s="81">
        <v>2016</v>
      </c>
      <c r="AC65" s="76" t="s">
        <v>28</v>
      </c>
      <c r="AD65" s="151" t="str">
        <f t="shared" si="1"/>
        <v>Impression - A</v>
      </c>
      <c r="AE65" s="144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</row>
    <row r="66" spans="1:61" s="83" customFormat="1" ht="16.5" customHeight="1" x14ac:dyDescent="0.2">
      <c r="A66" s="190">
        <v>564</v>
      </c>
      <c r="B66" s="162">
        <v>417</v>
      </c>
      <c r="C66" s="160" t="s">
        <v>338</v>
      </c>
      <c r="D66" s="213">
        <v>7</v>
      </c>
      <c r="E66" s="214">
        <v>1</v>
      </c>
      <c r="F66" s="71">
        <v>5</v>
      </c>
      <c r="G66" s="73">
        <v>6</v>
      </c>
      <c r="H66" s="71">
        <v>4</v>
      </c>
      <c r="I66" s="71">
        <v>5</v>
      </c>
      <c r="J66" s="73">
        <v>5</v>
      </c>
      <c r="K66" s="71">
        <v>6</v>
      </c>
      <c r="L66" s="71">
        <v>3</v>
      </c>
      <c r="M66" s="73">
        <v>5</v>
      </c>
      <c r="N66" s="71">
        <v>6</v>
      </c>
      <c r="O66" s="71">
        <v>6</v>
      </c>
      <c r="P66" s="71">
        <v>5</v>
      </c>
      <c r="Q66" s="73">
        <v>6</v>
      </c>
      <c r="R66" s="71">
        <v>7</v>
      </c>
      <c r="S66" s="71">
        <v>5</v>
      </c>
      <c r="T66" s="71">
        <v>5</v>
      </c>
      <c r="U66" s="71">
        <v>6</v>
      </c>
      <c r="V66" s="71">
        <v>6</v>
      </c>
      <c r="W66" s="73">
        <v>7</v>
      </c>
      <c r="X66" s="71" t="s">
        <v>168</v>
      </c>
      <c r="Y66" s="71">
        <v>3</v>
      </c>
      <c r="Z66" s="71">
        <v>4</v>
      </c>
      <c r="AA66" s="71">
        <v>5</v>
      </c>
      <c r="AB66" s="81">
        <v>2016</v>
      </c>
      <c r="AC66" s="76" t="s">
        <v>30</v>
      </c>
      <c r="AD66" s="151" t="str">
        <f t="shared" si="1"/>
        <v>Inspiration - B</v>
      </c>
      <c r="AE66" s="144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</row>
    <row r="67" spans="1:61" s="83" customFormat="1" ht="16.5" customHeight="1" x14ac:dyDescent="0.2">
      <c r="A67" s="190">
        <v>565</v>
      </c>
      <c r="B67" s="160"/>
      <c r="C67" s="160" t="s">
        <v>339</v>
      </c>
      <c r="D67" s="213">
        <v>7</v>
      </c>
      <c r="E67" s="214">
        <v>1</v>
      </c>
      <c r="F67" s="71">
        <v>6</v>
      </c>
      <c r="G67" s="73">
        <v>6</v>
      </c>
      <c r="H67" s="71">
        <v>4</v>
      </c>
      <c r="I67" s="71">
        <v>7</v>
      </c>
      <c r="J67" s="73">
        <v>3</v>
      </c>
      <c r="K67" s="71">
        <v>5</v>
      </c>
      <c r="L67" s="71">
        <v>3</v>
      </c>
      <c r="M67" s="73">
        <v>4</v>
      </c>
      <c r="N67" s="71">
        <v>5</v>
      </c>
      <c r="O67" s="71">
        <v>2</v>
      </c>
      <c r="P67" s="71">
        <v>6</v>
      </c>
      <c r="Q67" s="73">
        <v>5</v>
      </c>
      <c r="R67" s="71">
        <v>4</v>
      </c>
      <c r="S67" s="71">
        <v>4</v>
      </c>
      <c r="T67" s="71">
        <v>6</v>
      </c>
      <c r="U67" s="71">
        <v>5</v>
      </c>
      <c r="V67" s="71">
        <v>5</v>
      </c>
      <c r="W67" s="73">
        <v>5</v>
      </c>
      <c r="X67" s="71" t="s">
        <v>172</v>
      </c>
      <c r="Y67" s="71">
        <v>4</v>
      </c>
      <c r="Z67" s="71">
        <v>6</v>
      </c>
      <c r="AA67" s="71">
        <v>5</v>
      </c>
      <c r="AB67" s="81">
        <v>2016</v>
      </c>
      <c r="AC67" s="76" t="s">
        <v>30</v>
      </c>
      <c r="AD67" s="151" t="str">
        <f t="shared" si="1"/>
        <v>Intro - B</v>
      </c>
      <c r="AE67" s="144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</row>
    <row r="68" spans="1:61" s="83" customFormat="1" ht="16.5" customHeight="1" x14ac:dyDescent="0.2">
      <c r="A68" s="190">
        <v>566</v>
      </c>
      <c r="B68" s="160">
        <v>418</v>
      </c>
      <c r="C68" s="160" t="s">
        <v>340</v>
      </c>
      <c r="D68" s="213">
        <v>7</v>
      </c>
      <c r="E68" s="214">
        <v>1</v>
      </c>
      <c r="F68" s="71">
        <v>4</v>
      </c>
      <c r="G68" s="73">
        <v>4</v>
      </c>
      <c r="H68" s="71" t="str">
        <f>LEFT(J68)</f>
        <v>5</v>
      </c>
      <c r="I68" s="71">
        <v>6</v>
      </c>
      <c r="J68" s="73">
        <v>5</v>
      </c>
      <c r="K68" s="71">
        <v>5</v>
      </c>
      <c r="L68" s="71">
        <v>3</v>
      </c>
      <c r="M68" s="73">
        <v>7</v>
      </c>
      <c r="N68" s="71">
        <v>5</v>
      </c>
      <c r="O68" s="71">
        <v>8</v>
      </c>
      <c r="P68" s="71">
        <v>5</v>
      </c>
      <c r="Q68" s="73">
        <v>6</v>
      </c>
      <c r="R68" s="71">
        <v>6</v>
      </c>
      <c r="S68" s="71">
        <v>4</v>
      </c>
      <c r="T68" s="71">
        <v>4</v>
      </c>
      <c r="U68" s="71">
        <v>7</v>
      </c>
      <c r="V68" s="71">
        <v>4</v>
      </c>
      <c r="W68" s="73">
        <v>7</v>
      </c>
      <c r="X68" s="71" t="s">
        <v>176</v>
      </c>
      <c r="Y68" s="71">
        <v>5</v>
      </c>
      <c r="Z68" s="71">
        <v>6</v>
      </c>
      <c r="AA68" s="71">
        <v>6</v>
      </c>
      <c r="AB68" s="81">
        <v>2016</v>
      </c>
      <c r="AC68" s="76" t="s">
        <v>28</v>
      </c>
      <c r="AD68" s="151" t="str">
        <f t="shared" si="1"/>
        <v>JB Asano - A</v>
      </c>
      <c r="AE68" s="144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</row>
    <row r="69" spans="1:61" s="83" customFormat="1" ht="16.5" customHeight="1" x14ac:dyDescent="0.2">
      <c r="A69" s="190">
        <v>567</v>
      </c>
      <c r="B69" s="162" t="s">
        <v>217</v>
      </c>
      <c r="C69" s="160" t="s">
        <v>341</v>
      </c>
      <c r="D69" s="213">
        <v>7</v>
      </c>
      <c r="E69" s="214">
        <v>1</v>
      </c>
      <c r="F69" s="71">
        <v>5</v>
      </c>
      <c r="G69" s="73">
        <v>6</v>
      </c>
      <c r="H69" s="71">
        <v>5</v>
      </c>
      <c r="I69" s="71">
        <v>6</v>
      </c>
      <c r="J69" s="73">
        <v>4</v>
      </c>
      <c r="K69" s="71">
        <v>6</v>
      </c>
      <c r="L69" s="71">
        <v>2</v>
      </c>
      <c r="M69" s="73">
        <v>4</v>
      </c>
      <c r="N69" s="71">
        <v>4</v>
      </c>
      <c r="O69" s="71">
        <v>2</v>
      </c>
      <c r="P69" s="71">
        <v>3</v>
      </c>
      <c r="Q69" s="73">
        <v>4</v>
      </c>
      <c r="R69" s="71" t="s">
        <v>5</v>
      </c>
      <c r="S69" s="71">
        <v>4</v>
      </c>
      <c r="T69" s="71">
        <v>7</v>
      </c>
      <c r="U69" s="71">
        <v>6</v>
      </c>
      <c r="V69" s="71">
        <v>8</v>
      </c>
      <c r="W69" s="73">
        <v>8</v>
      </c>
      <c r="X69" s="71" t="s">
        <v>167</v>
      </c>
      <c r="Y69" s="71">
        <v>3</v>
      </c>
      <c r="Z69" s="71">
        <v>4</v>
      </c>
      <c r="AA69" s="71">
        <v>4</v>
      </c>
      <c r="AB69" s="81">
        <v>2016</v>
      </c>
      <c r="AC69" s="76" t="s">
        <v>30</v>
      </c>
      <c r="AD69" s="151" t="str">
        <f t="shared" si="1"/>
        <v>Johnny - B</v>
      </c>
      <c r="AE69" s="144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</row>
    <row r="70" spans="1:61" s="83" customFormat="1" ht="16.5" customHeight="1" x14ac:dyDescent="0.2">
      <c r="A70" s="190">
        <v>568</v>
      </c>
      <c r="B70" s="160">
        <v>419</v>
      </c>
      <c r="C70" s="160" t="s">
        <v>342</v>
      </c>
      <c r="D70" s="213">
        <v>7</v>
      </c>
      <c r="E70" s="214">
        <v>1</v>
      </c>
      <c r="F70" s="71">
        <v>5</v>
      </c>
      <c r="G70" s="73">
        <v>5</v>
      </c>
      <c r="H70" s="71">
        <v>5</v>
      </c>
      <c r="I70" s="71">
        <v>6</v>
      </c>
      <c r="J70" s="73">
        <v>4</v>
      </c>
      <c r="K70" s="71">
        <v>5</v>
      </c>
      <c r="L70" s="71">
        <v>2</v>
      </c>
      <c r="M70" s="73">
        <v>5</v>
      </c>
      <c r="N70" s="71">
        <v>4</v>
      </c>
      <c r="O70" s="71">
        <v>4</v>
      </c>
      <c r="P70" s="71">
        <v>4</v>
      </c>
      <c r="Q70" s="73">
        <v>4</v>
      </c>
      <c r="R70" s="71">
        <v>4</v>
      </c>
      <c r="S70" s="71">
        <v>5</v>
      </c>
      <c r="T70" s="71">
        <v>5</v>
      </c>
      <c r="U70" s="71">
        <v>6</v>
      </c>
      <c r="V70" s="71">
        <v>6</v>
      </c>
      <c r="W70" s="73">
        <v>5</v>
      </c>
      <c r="X70" s="71" t="s">
        <v>179</v>
      </c>
      <c r="Y70" s="71">
        <v>4</v>
      </c>
      <c r="Z70" s="71">
        <v>6</v>
      </c>
      <c r="AA70" s="71">
        <v>6</v>
      </c>
      <c r="AB70" s="81">
        <v>2016</v>
      </c>
      <c r="AC70" s="76" t="s">
        <v>28</v>
      </c>
      <c r="AD70" s="151" t="str">
        <f t="shared" si="1"/>
        <v>Joker - A</v>
      </c>
      <c r="AE70" s="144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</row>
    <row r="71" spans="1:61" s="83" customFormat="1" ht="16.5" customHeight="1" x14ac:dyDescent="0.2">
      <c r="A71" s="190">
        <v>569</v>
      </c>
      <c r="B71" s="160">
        <v>420</v>
      </c>
      <c r="C71" s="160" t="s">
        <v>343</v>
      </c>
      <c r="D71" s="213">
        <v>7</v>
      </c>
      <c r="E71" s="214">
        <v>1</v>
      </c>
      <c r="F71" s="71">
        <v>5</v>
      </c>
      <c r="G71" s="73">
        <v>6</v>
      </c>
      <c r="H71" s="71">
        <v>5</v>
      </c>
      <c r="I71" s="71">
        <v>3</v>
      </c>
      <c r="J71" s="73">
        <v>4</v>
      </c>
      <c r="K71" s="71">
        <v>5</v>
      </c>
      <c r="L71" s="71">
        <v>4</v>
      </c>
      <c r="M71" s="73">
        <v>4</v>
      </c>
      <c r="N71" s="71">
        <v>5</v>
      </c>
      <c r="O71" s="71">
        <v>2</v>
      </c>
      <c r="P71" s="71">
        <v>4</v>
      </c>
      <c r="Q71" s="73">
        <v>5</v>
      </c>
      <c r="R71" s="71">
        <v>5</v>
      </c>
      <c r="S71" s="71">
        <v>6</v>
      </c>
      <c r="T71" s="71">
        <v>4</v>
      </c>
      <c r="U71" s="71">
        <v>6</v>
      </c>
      <c r="V71" s="71">
        <v>7</v>
      </c>
      <c r="W71" s="73">
        <v>6</v>
      </c>
      <c r="X71" s="71" t="s">
        <v>170</v>
      </c>
      <c r="Y71" s="71">
        <v>4</v>
      </c>
      <c r="Z71" s="71">
        <v>7</v>
      </c>
      <c r="AA71" s="71">
        <v>6</v>
      </c>
      <c r="AB71" s="81">
        <v>2016</v>
      </c>
      <c r="AC71" s="76" t="s">
        <v>28</v>
      </c>
      <c r="AD71" s="151" t="str">
        <f t="shared" si="1"/>
        <v>Julius - A</v>
      </c>
      <c r="AE71" s="144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</row>
    <row r="72" spans="1:61" s="83" customFormat="1" ht="16.5" customHeight="1" x14ac:dyDescent="0.2">
      <c r="A72" s="190">
        <v>570</v>
      </c>
      <c r="B72" s="160"/>
      <c r="C72" s="160" t="s">
        <v>490</v>
      </c>
      <c r="D72" s="213">
        <v>7</v>
      </c>
      <c r="E72" s="214">
        <v>1</v>
      </c>
      <c r="F72" s="71">
        <v>4</v>
      </c>
      <c r="G72" s="73">
        <v>5</v>
      </c>
      <c r="H72" s="71">
        <v>4</v>
      </c>
      <c r="I72" s="336" t="s">
        <v>5</v>
      </c>
      <c r="J72" s="73">
        <v>6</v>
      </c>
      <c r="K72" s="71">
        <v>6</v>
      </c>
      <c r="L72" s="71">
        <v>2</v>
      </c>
      <c r="M72" s="73">
        <v>5</v>
      </c>
      <c r="N72" s="71">
        <v>5</v>
      </c>
      <c r="O72" s="71">
        <v>5</v>
      </c>
      <c r="P72" s="71">
        <v>4</v>
      </c>
      <c r="Q72" s="73">
        <v>5</v>
      </c>
      <c r="R72" s="336" t="s">
        <v>5</v>
      </c>
      <c r="S72" s="71">
        <v>5</v>
      </c>
      <c r="T72" s="71">
        <v>6</v>
      </c>
      <c r="U72" s="71">
        <v>6</v>
      </c>
      <c r="V72" s="71">
        <v>7</v>
      </c>
      <c r="W72" s="73">
        <v>8</v>
      </c>
      <c r="X72" s="336" t="s">
        <v>170</v>
      </c>
      <c r="Y72" s="71">
        <v>4</v>
      </c>
      <c r="Z72" s="71">
        <v>6</v>
      </c>
      <c r="AA72" s="71">
        <v>6</v>
      </c>
      <c r="AB72" s="81">
        <v>2016</v>
      </c>
      <c r="AC72" s="76" t="s">
        <v>28</v>
      </c>
      <c r="AD72" s="151" t="str">
        <f t="shared" si="1"/>
        <v>Kashmir - A</v>
      </c>
      <c r="AE72" s="144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</row>
    <row r="73" spans="1:61" s="83" customFormat="1" ht="16.5" customHeight="1" x14ac:dyDescent="0.2">
      <c r="A73" s="190">
        <v>571</v>
      </c>
      <c r="B73" s="162">
        <v>421</v>
      </c>
      <c r="C73" s="160" t="s">
        <v>455</v>
      </c>
      <c r="D73" s="213">
        <v>7</v>
      </c>
      <c r="E73" s="214">
        <v>1</v>
      </c>
      <c r="F73" s="71">
        <v>4</v>
      </c>
      <c r="G73" s="73">
        <v>4</v>
      </c>
      <c r="H73" s="71" t="str">
        <f>LEFT(J73)</f>
        <v>5</v>
      </c>
      <c r="I73" s="71">
        <v>4</v>
      </c>
      <c r="J73" s="73">
        <v>5</v>
      </c>
      <c r="K73" s="71">
        <v>6</v>
      </c>
      <c r="L73" s="71">
        <v>5</v>
      </c>
      <c r="M73" s="73">
        <v>4</v>
      </c>
      <c r="N73" s="71">
        <v>4</v>
      </c>
      <c r="O73" s="71">
        <v>7</v>
      </c>
      <c r="P73" s="71">
        <v>5</v>
      </c>
      <c r="Q73" s="73">
        <v>4</v>
      </c>
      <c r="R73" s="71">
        <v>6</v>
      </c>
      <c r="S73" s="71">
        <v>7</v>
      </c>
      <c r="T73" s="71">
        <v>4</v>
      </c>
      <c r="U73" s="71">
        <v>5</v>
      </c>
      <c r="V73" s="71">
        <v>5</v>
      </c>
      <c r="W73" s="73">
        <v>6</v>
      </c>
      <c r="X73" s="71" t="s">
        <v>174</v>
      </c>
      <c r="Y73" s="71">
        <v>6</v>
      </c>
      <c r="Z73" s="71">
        <v>7</v>
      </c>
      <c r="AA73" s="71">
        <v>8</v>
      </c>
      <c r="AB73" s="81">
        <v>2016</v>
      </c>
      <c r="AC73" s="76" t="s">
        <v>27</v>
      </c>
      <c r="AD73" s="151" t="str">
        <f t="shared" si="1"/>
        <v>Kerubino - (E)</v>
      </c>
      <c r="AE73" s="144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</row>
    <row r="74" spans="1:61" s="83" customFormat="1" ht="16.5" customHeight="1" x14ac:dyDescent="0.2">
      <c r="A74" s="190">
        <v>572</v>
      </c>
      <c r="B74" s="160"/>
      <c r="C74" s="160" t="s">
        <v>344</v>
      </c>
      <c r="D74" s="213">
        <v>7</v>
      </c>
      <c r="E74" s="214">
        <v>1</v>
      </c>
      <c r="F74" s="71">
        <v>5</v>
      </c>
      <c r="G74" s="73">
        <v>5</v>
      </c>
      <c r="H74" s="71">
        <v>4</v>
      </c>
      <c r="I74" s="71">
        <v>6</v>
      </c>
      <c r="J74" s="73">
        <v>3</v>
      </c>
      <c r="K74" s="71">
        <v>6</v>
      </c>
      <c r="L74" s="71">
        <v>2</v>
      </c>
      <c r="M74" s="73">
        <v>5</v>
      </c>
      <c r="N74" s="71">
        <v>4</v>
      </c>
      <c r="O74" s="71">
        <v>8</v>
      </c>
      <c r="P74" s="71">
        <v>6</v>
      </c>
      <c r="Q74" s="73">
        <v>4</v>
      </c>
      <c r="R74" s="71">
        <v>5</v>
      </c>
      <c r="S74" s="71">
        <v>5</v>
      </c>
      <c r="T74" s="71">
        <v>6</v>
      </c>
      <c r="U74" s="71">
        <v>4</v>
      </c>
      <c r="V74" s="71">
        <v>4</v>
      </c>
      <c r="W74" s="73">
        <v>6</v>
      </c>
      <c r="X74" s="71" t="s">
        <v>177</v>
      </c>
      <c r="Y74" s="71">
        <v>5</v>
      </c>
      <c r="Z74" s="71">
        <v>8</v>
      </c>
      <c r="AA74" s="71">
        <v>6</v>
      </c>
      <c r="AB74" s="81">
        <v>2016</v>
      </c>
      <c r="AC74" s="76" t="s">
        <v>28</v>
      </c>
      <c r="AD74" s="151" t="str">
        <f t="shared" si="1"/>
        <v>Kometus - A</v>
      </c>
      <c r="AE74" s="144" t="s">
        <v>279</v>
      </c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</row>
    <row r="75" spans="1:61" s="83" customFormat="1" ht="16.5" customHeight="1" x14ac:dyDescent="0.2">
      <c r="A75" s="190">
        <v>573</v>
      </c>
      <c r="B75" s="160" t="s">
        <v>217</v>
      </c>
      <c r="C75" s="160" t="s">
        <v>345</v>
      </c>
      <c r="D75" s="213">
        <v>7</v>
      </c>
      <c r="E75" s="214">
        <v>1</v>
      </c>
      <c r="F75" s="71">
        <v>5</v>
      </c>
      <c r="G75" s="73">
        <v>6</v>
      </c>
      <c r="H75" s="71">
        <v>5</v>
      </c>
      <c r="I75" s="71">
        <v>5</v>
      </c>
      <c r="J75" s="73">
        <v>5</v>
      </c>
      <c r="K75" s="71">
        <v>6</v>
      </c>
      <c r="L75" s="71">
        <v>3</v>
      </c>
      <c r="M75" s="73">
        <v>4</v>
      </c>
      <c r="N75" s="71">
        <v>4</v>
      </c>
      <c r="O75" s="71">
        <v>3</v>
      </c>
      <c r="P75" s="71">
        <v>3</v>
      </c>
      <c r="Q75" s="73">
        <v>4</v>
      </c>
      <c r="R75" s="71" t="s">
        <v>5</v>
      </c>
      <c r="S75" s="71">
        <v>6</v>
      </c>
      <c r="T75" s="71">
        <v>5</v>
      </c>
      <c r="U75" s="71">
        <v>6</v>
      </c>
      <c r="V75" s="71">
        <v>7</v>
      </c>
      <c r="W75" s="73">
        <v>6</v>
      </c>
      <c r="X75" s="71" t="s">
        <v>170</v>
      </c>
      <c r="Y75" s="71">
        <v>5</v>
      </c>
      <c r="Z75" s="71">
        <v>7</v>
      </c>
      <c r="AA75" s="71">
        <v>6</v>
      </c>
      <c r="AB75" s="81">
        <v>2016</v>
      </c>
      <c r="AC75" s="76" t="s">
        <v>28</v>
      </c>
      <c r="AD75" s="151" t="str">
        <f t="shared" si="1"/>
        <v>Kompass - A</v>
      </c>
      <c r="AE75" s="144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</row>
    <row r="76" spans="1:61" s="83" customFormat="1" ht="16.5" customHeight="1" x14ac:dyDescent="0.2">
      <c r="A76" s="190">
        <v>574</v>
      </c>
      <c r="B76" s="162">
        <v>422</v>
      </c>
      <c r="C76" s="160" t="s">
        <v>346</v>
      </c>
      <c r="D76" s="213">
        <v>7</v>
      </c>
      <c r="E76" s="214">
        <v>1</v>
      </c>
      <c r="F76" s="71">
        <v>5</v>
      </c>
      <c r="G76" s="73">
        <v>6</v>
      </c>
      <c r="H76" s="71" t="str">
        <f>LEFT(J76)</f>
        <v>3</v>
      </c>
      <c r="I76" s="71">
        <v>5</v>
      </c>
      <c r="J76" s="73">
        <v>3</v>
      </c>
      <c r="K76" s="71">
        <v>5</v>
      </c>
      <c r="L76" s="71">
        <v>2</v>
      </c>
      <c r="M76" s="73">
        <v>4</v>
      </c>
      <c r="N76" s="71">
        <v>4</v>
      </c>
      <c r="O76" s="71">
        <v>3</v>
      </c>
      <c r="P76" s="71">
        <v>4</v>
      </c>
      <c r="Q76" s="73">
        <v>5</v>
      </c>
      <c r="R76" s="71">
        <v>4</v>
      </c>
      <c r="S76" s="71">
        <v>5</v>
      </c>
      <c r="T76" s="71">
        <v>7</v>
      </c>
      <c r="U76" s="71">
        <v>4</v>
      </c>
      <c r="V76" s="71">
        <v>6</v>
      </c>
      <c r="W76" s="73">
        <v>7</v>
      </c>
      <c r="X76" s="71" t="s">
        <v>167</v>
      </c>
      <c r="Y76" s="71">
        <v>4</v>
      </c>
      <c r="Z76" s="71">
        <v>5</v>
      </c>
      <c r="AA76" s="71">
        <v>4</v>
      </c>
      <c r="AB76" s="81">
        <v>2016</v>
      </c>
      <c r="AC76" s="76" t="s">
        <v>30</v>
      </c>
      <c r="AD76" s="151" t="str">
        <f t="shared" si="1"/>
        <v>Kredo - B</v>
      </c>
      <c r="AE76" s="144" t="s">
        <v>279</v>
      </c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</row>
    <row r="77" spans="1:61" s="83" customFormat="1" ht="16.5" customHeight="1" x14ac:dyDescent="0.2">
      <c r="A77" s="190">
        <v>575</v>
      </c>
      <c r="B77" s="160"/>
      <c r="C77" s="160" t="s">
        <v>505</v>
      </c>
      <c r="D77" s="213">
        <v>7</v>
      </c>
      <c r="E77" s="214">
        <v>1</v>
      </c>
      <c r="F77" s="71">
        <v>5</v>
      </c>
      <c r="G77" s="73">
        <v>5</v>
      </c>
      <c r="H77" s="71">
        <v>3</v>
      </c>
      <c r="I77" s="336" t="s">
        <v>5</v>
      </c>
      <c r="J77" s="73">
        <v>5</v>
      </c>
      <c r="K77" s="71">
        <v>6</v>
      </c>
      <c r="L77" s="71">
        <v>2</v>
      </c>
      <c r="M77" s="73">
        <v>4</v>
      </c>
      <c r="N77" s="71">
        <v>4</v>
      </c>
      <c r="O77" s="71">
        <v>5</v>
      </c>
      <c r="P77" s="71">
        <v>4</v>
      </c>
      <c r="Q77" s="73">
        <v>5</v>
      </c>
      <c r="R77" s="336" t="s">
        <v>5</v>
      </c>
      <c r="S77" s="71">
        <v>6</v>
      </c>
      <c r="T77" s="71">
        <v>9</v>
      </c>
      <c r="U77" s="71">
        <v>2</v>
      </c>
      <c r="V77" s="71">
        <v>8</v>
      </c>
      <c r="W77" s="73">
        <v>9</v>
      </c>
      <c r="X77" s="336" t="s">
        <v>169</v>
      </c>
      <c r="Y77" s="71">
        <v>2</v>
      </c>
      <c r="Z77" s="71">
        <v>4</v>
      </c>
      <c r="AA77" s="71">
        <v>5</v>
      </c>
      <c r="AB77" s="81">
        <v>2016</v>
      </c>
      <c r="AC77" s="76" t="s">
        <v>30</v>
      </c>
      <c r="AD77" s="151" t="str">
        <f t="shared" si="1"/>
        <v>KWS Barny - B</v>
      </c>
      <c r="AE77" s="144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</row>
    <row r="78" spans="1:61" s="83" customFormat="1" ht="16.5" customHeight="1" x14ac:dyDescent="0.2">
      <c r="A78" s="190">
        <v>576</v>
      </c>
      <c r="B78" s="160"/>
      <c r="C78" s="160" t="s">
        <v>347</v>
      </c>
      <c r="D78" s="213">
        <v>7</v>
      </c>
      <c r="E78" s="214">
        <v>1</v>
      </c>
      <c r="F78" s="71">
        <v>3</v>
      </c>
      <c r="G78" s="73">
        <v>4</v>
      </c>
      <c r="H78" s="71">
        <v>4</v>
      </c>
      <c r="I78" s="71" t="s">
        <v>5</v>
      </c>
      <c r="J78" s="73">
        <v>4</v>
      </c>
      <c r="K78" s="71">
        <v>5</v>
      </c>
      <c r="L78" s="71">
        <v>5</v>
      </c>
      <c r="M78" s="73">
        <v>5</v>
      </c>
      <c r="N78" s="71">
        <v>5</v>
      </c>
      <c r="O78" s="71">
        <v>6</v>
      </c>
      <c r="P78" s="71">
        <v>6</v>
      </c>
      <c r="Q78" s="73">
        <v>3</v>
      </c>
      <c r="R78" s="71" t="s">
        <v>5</v>
      </c>
      <c r="S78" s="71">
        <v>6</v>
      </c>
      <c r="T78" s="71">
        <v>5</v>
      </c>
      <c r="U78" s="71">
        <v>4</v>
      </c>
      <c r="V78" s="71">
        <v>6</v>
      </c>
      <c r="W78" s="73">
        <v>7</v>
      </c>
      <c r="X78" s="71" t="s">
        <v>167</v>
      </c>
      <c r="Y78" s="71">
        <v>3</v>
      </c>
      <c r="Z78" s="71">
        <v>6</v>
      </c>
      <c r="AA78" s="71">
        <v>4</v>
      </c>
      <c r="AB78" s="81">
        <v>2016</v>
      </c>
      <c r="AC78" s="76" t="s">
        <v>30</v>
      </c>
      <c r="AD78" s="151" t="str">
        <f t="shared" si="1"/>
        <v>KWS Ferrum - B</v>
      </c>
      <c r="AE78" s="144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</row>
    <row r="79" spans="1:61" s="83" customFormat="1" ht="16.5" customHeight="1" x14ac:dyDescent="0.2">
      <c r="A79" s="190">
        <v>577</v>
      </c>
      <c r="B79" s="160" t="s">
        <v>217</v>
      </c>
      <c r="C79" s="160" t="s">
        <v>348</v>
      </c>
      <c r="D79" s="213">
        <v>7</v>
      </c>
      <c r="E79" s="214">
        <v>1</v>
      </c>
      <c r="F79" s="71">
        <v>5</v>
      </c>
      <c r="G79" s="73">
        <v>6</v>
      </c>
      <c r="H79" s="71">
        <v>4</v>
      </c>
      <c r="I79" s="71">
        <v>5</v>
      </c>
      <c r="J79" s="73">
        <v>5</v>
      </c>
      <c r="K79" s="71">
        <v>5</v>
      </c>
      <c r="L79" s="71">
        <v>2</v>
      </c>
      <c r="M79" s="73">
        <v>3</v>
      </c>
      <c r="N79" s="71">
        <v>5</v>
      </c>
      <c r="O79" s="71">
        <v>8</v>
      </c>
      <c r="P79" s="71">
        <v>2</v>
      </c>
      <c r="Q79" s="73">
        <v>4</v>
      </c>
      <c r="R79" s="71">
        <v>5</v>
      </c>
      <c r="S79" s="71">
        <v>5</v>
      </c>
      <c r="T79" s="71">
        <v>8</v>
      </c>
      <c r="U79" s="71">
        <v>5</v>
      </c>
      <c r="V79" s="71">
        <v>6</v>
      </c>
      <c r="W79" s="73">
        <v>7</v>
      </c>
      <c r="X79" s="71" t="s">
        <v>171</v>
      </c>
      <c r="Y79" s="71">
        <v>4</v>
      </c>
      <c r="Z79" s="71">
        <v>6</v>
      </c>
      <c r="AA79" s="71">
        <v>5</v>
      </c>
      <c r="AB79" s="81">
        <v>2016</v>
      </c>
      <c r="AC79" s="76" t="s">
        <v>30</v>
      </c>
      <c r="AD79" s="151" t="str">
        <f t="shared" si="1"/>
        <v>KWS Loft - B</v>
      </c>
      <c r="AE79" s="144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</row>
    <row r="80" spans="1:61" s="83" customFormat="1" ht="16.5" customHeight="1" x14ac:dyDescent="0.2">
      <c r="A80" s="190">
        <v>578</v>
      </c>
      <c r="B80" s="160"/>
      <c r="C80" s="160" t="s">
        <v>492</v>
      </c>
      <c r="D80" s="213">
        <v>7</v>
      </c>
      <c r="E80" s="214">
        <v>1</v>
      </c>
      <c r="F80" s="71">
        <v>5</v>
      </c>
      <c r="G80" s="73">
        <v>5</v>
      </c>
      <c r="H80" s="71">
        <v>4</v>
      </c>
      <c r="I80" s="336" t="s">
        <v>5</v>
      </c>
      <c r="J80" s="73">
        <v>4</v>
      </c>
      <c r="K80" s="71">
        <v>4</v>
      </c>
      <c r="L80" s="71">
        <v>2</v>
      </c>
      <c r="M80" s="73">
        <v>4</v>
      </c>
      <c r="N80" s="71">
        <v>5</v>
      </c>
      <c r="O80" s="71">
        <v>4</v>
      </c>
      <c r="P80" s="71">
        <v>4</v>
      </c>
      <c r="Q80" s="73">
        <v>5</v>
      </c>
      <c r="R80" s="336" t="s">
        <v>5</v>
      </c>
      <c r="S80" s="71">
        <v>5</v>
      </c>
      <c r="T80" s="71">
        <v>8</v>
      </c>
      <c r="U80" s="71">
        <v>5</v>
      </c>
      <c r="V80" s="71">
        <v>8</v>
      </c>
      <c r="W80" s="73">
        <v>8</v>
      </c>
      <c r="X80" s="336" t="s">
        <v>170</v>
      </c>
      <c r="Y80" s="71">
        <v>2</v>
      </c>
      <c r="Z80" s="71">
        <v>5</v>
      </c>
      <c r="AA80" s="71">
        <v>6</v>
      </c>
      <c r="AB80" s="81">
        <v>2016</v>
      </c>
      <c r="AC80" s="76" t="s">
        <v>30</v>
      </c>
      <c r="AD80" s="151" t="str">
        <f t="shared" si="1"/>
        <v>KWS Maddox** - B</v>
      </c>
      <c r="AE80" s="144" t="s">
        <v>491</v>
      </c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</row>
    <row r="81" spans="1:61" s="83" customFormat="1" ht="16.5" customHeight="1" x14ac:dyDescent="0.2">
      <c r="A81" s="190">
        <v>579</v>
      </c>
      <c r="B81" s="160" t="s">
        <v>217</v>
      </c>
      <c r="C81" s="160" t="s">
        <v>349</v>
      </c>
      <c r="D81" s="213">
        <v>7</v>
      </c>
      <c r="E81" s="214">
        <v>1</v>
      </c>
      <c r="F81" s="71">
        <v>5</v>
      </c>
      <c r="G81" s="73">
        <v>5</v>
      </c>
      <c r="H81" s="71">
        <v>3</v>
      </c>
      <c r="I81" s="71">
        <v>6</v>
      </c>
      <c r="J81" s="73">
        <v>5</v>
      </c>
      <c r="K81" s="71">
        <v>5</v>
      </c>
      <c r="L81" s="71">
        <v>3</v>
      </c>
      <c r="M81" s="73">
        <v>2</v>
      </c>
      <c r="N81" s="71">
        <v>4</v>
      </c>
      <c r="O81" s="71">
        <v>6</v>
      </c>
      <c r="P81" s="71">
        <v>3</v>
      </c>
      <c r="Q81" s="73">
        <v>4</v>
      </c>
      <c r="R81" s="71" t="s">
        <v>5</v>
      </c>
      <c r="S81" s="71">
        <v>5</v>
      </c>
      <c r="T81" s="71">
        <v>9</v>
      </c>
      <c r="U81" s="71">
        <v>3</v>
      </c>
      <c r="V81" s="71">
        <v>7</v>
      </c>
      <c r="W81" s="73">
        <v>7</v>
      </c>
      <c r="X81" s="71" t="s">
        <v>171</v>
      </c>
      <c r="Y81" s="71">
        <v>5</v>
      </c>
      <c r="Z81" s="71">
        <v>7</v>
      </c>
      <c r="AA81" s="71">
        <v>7</v>
      </c>
      <c r="AB81" s="81">
        <v>2016</v>
      </c>
      <c r="AC81" s="76" t="s">
        <v>28</v>
      </c>
      <c r="AD81" s="151" t="str">
        <f t="shared" si="1"/>
        <v>KWS Magic - A</v>
      </c>
      <c r="AE81" s="144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</row>
    <row r="82" spans="1:61" s="83" customFormat="1" ht="16.5" customHeight="1" x14ac:dyDescent="0.2">
      <c r="A82" s="190">
        <v>580</v>
      </c>
      <c r="B82" s="160" t="s">
        <v>217</v>
      </c>
      <c r="C82" s="160" t="s">
        <v>350</v>
      </c>
      <c r="D82" s="213">
        <v>7</v>
      </c>
      <c r="E82" s="214">
        <v>1</v>
      </c>
      <c r="F82" s="71">
        <v>5</v>
      </c>
      <c r="G82" s="73">
        <v>6</v>
      </c>
      <c r="H82" s="71">
        <v>8</v>
      </c>
      <c r="I82" s="71">
        <v>6</v>
      </c>
      <c r="J82" s="73">
        <v>4</v>
      </c>
      <c r="K82" s="71">
        <v>5</v>
      </c>
      <c r="L82" s="71">
        <v>4</v>
      </c>
      <c r="M82" s="73">
        <v>4</v>
      </c>
      <c r="N82" s="71">
        <v>5</v>
      </c>
      <c r="O82" s="71">
        <v>4</v>
      </c>
      <c r="P82" s="71">
        <v>5</v>
      </c>
      <c r="Q82" s="73">
        <v>3</v>
      </c>
      <c r="R82" s="71" t="s">
        <v>5</v>
      </c>
      <c r="S82" s="71">
        <v>4</v>
      </c>
      <c r="T82" s="71">
        <v>5</v>
      </c>
      <c r="U82" s="71">
        <v>7</v>
      </c>
      <c r="V82" s="71">
        <v>3</v>
      </c>
      <c r="W82" s="73">
        <v>3</v>
      </c>
      <c r="X82" s="71" t="s">
        <v>176</v>
      </c>
      <c r="Y82" s="71">
        <v>8</v>
      </c>
      <c r="Z82" s="71">
        <v>9</v>
      </c>
      <c r="AA82" s="71">
        <v>9</v>
      </c>
      <c r="AB82" s="81">
        <v>2016</v>
      </c>
      <c r="AC82" s="76" t="s">
        <v>33</v>
      </c>
      <c r="AD82" s="151" t="str">
        <f t="shared" si="1"/>
        <v>KWS Milaneco - E</v>
      </c>
      <c r="AE82" s="144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</row>
    <row r="83" spans="1:61" s="83" customFormat="1" ht="16.5" customHeight="1" x14ac:dyDescent="0.2">
      <c r="A83" s="190">
        <v>581</v>
      </c>
      <c r="B83" s="160" t="s">
        <v>217</v>
      </c>
      <c r="C83" s="160" t="s">
        <v>351</v>
      </c>
      <c r="D83" s="213">
        <v>7</v>
      </c>
      <c r="E83" s="214">
        <v>1</v>
      </c>
      <c r="F83" s="71">
        <v>6</v>
      </c>
      <c r="G83" s="73">
        <v>5</v>
      </c>
      <c r="H83" s="71">
        <v>5</v>
      </c>
      <c r="I83" s="71">
        <v>4</v>
      </c>
      <c r="J83" s="73">
        <v>6</v>
      </c>
      <c r="K83" s="71">
        <v>6</v>
      </c>
      <c r="L83" s="71">
        <v>4</v>
      </c>
      <c r="M83" s="73">
        <v>5</v>
      </c>
      <c r="N83" s="71">
        <v>5</v>
      </c>
      <c r="O83" s="71">
        <v>2</v>
      </c>
      <c r="P83" s="71">
        <v>4</v>
      </c>
      <c r="Q83" s="73">
        <v>4</v>
      </c>
      <c r="R83" s="71" t="s">
        <v>5</v>
      </c>
      <c r="S83" s="71">
        <v>5</v>
      </c>
      <c r="T83" s="71">
        <v>6</v>
      </c>
      <c r="U83" s="71">
        <v>4</v>
      </c>
      <c r="V83" s="71">
        <v>5</v>
      </c>
      <c r="W83" s="73">
        <v>5</v>
      </c>
      <c r="X83" s="71" t="s">
        <v>171</v>
      </c>
      <c r="Y83" s="71">
        <v>7</v>
      </c>
      <c r="Z83" s="71">
        <v>9</v>
      </c>
      <c r="AA83" s="71">
        <v>8</v>
      </c>
      <c r="AB83" s="81">
        <v>2016</v>
      </c>
      <c r="AC83" s="76" t="s">
        <v>33</v>
      </c>
      <c r="AD83" s="151" t="str">
        <f t="shared" si="1"/>
        <v>KWS Montana - E</v>
      </c>
      <c r="AE83" s="144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</row>
    <row r="84" spans="1:61" s="83" customFormat="1" ht="16.5" customHeight="1" x14ac:dyDescent="0.2">
      <c r="A84" s="190">
        <v>582</v>
      </c>
      <c r="B84" s="160"/>
      <c r="C84" s="160" t="s">
        <v>460</v>
      </c>
      <c r="D84" s="213">
        <v>7</v>
      </c>
      <c r="E84" s="214">
        <v>1</v>
      </c>
      <c r="F84" s="71">
        <v>5</v>
      </c>
      <c r="G84" s="73">
        <v>6</v>
      </c>
      <c r="H84" s="71" t="str">
        <f>LEFT(J84)</f>
        <v>4</v>
      </c>
      <c r="I84" s="71">
        <v>5</v>
      </c>
      <c r="J84" s="73">
        <v>4</v>
      </c>
      <c r="K84" s="71">
        <v>4</v>
      </c>
      <c r="L84" s="71">
        <v>3</v>
      </c>
      <c r="M84" s="73">
        <v>5</v>
      </c>
      <c r="N84" s="71">
        <v>6</v>
      </c>
      <c r="O84" s="71">
        <v>3</v>
      </c>
      <c r="P84" s="71">
        <v>4</v>
      </c>
      <c r="Q84" s="73">
        <v>5</v>
      </c>
      <c r="R84" s="71" t="s">
        <v>5</v>
      </c>
      <c r="S84" s="71">
        <v>4</v>
      </c>
      <c r="T84" s="71">
        <v>8</v>
      </c>
      <c r="U84" s="71">
        <v>5</v>
      </c>
      <c r="V84" s="71">
        <v>6</v>
      </c>
      <c r="W84" s="73">
        <v>6</v>
      </c>
      <c r="X84" s="71" t="s">
        <v>170</v>
      </c>
      <c r="Y84" s="71">
        <v>5</v>
      </c>
      <c r="Z84" s="71">
        <v>6</v>
      </c>
      <c r="AA84" s="71">
        <v>7</v>
      </c>
      <c r="AB84" s="81">
        <v>2016</v>
      </c>
      <c r="AC84" s="76" t="s">
        <v>28</v>
      </c>
      <c r="AD84" s="151" t="str">
        <f t="shared" si="1"/>
        <v>KWS Pius - A</v>
      </c>
      <c r="AE84" s="144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</row>
    <row r="85" spans="1:61" s="83" customFormat="1" ht="16.5" customHeight="1" x14ac:dyDescent="0.2">
      <c r="A85" s="190">
        <v>583</v>
      </c>
      <c r="B85" s="160"/>
      <c r="C85" s="160" t="s">
        <v>418</v>
      </c>
      <c r="D85" s="213">
        <v>7</v>
      </c>
      <c r="E85" s="214">
        <v>1</v>
      </c>
      <c r="F85" s="71">
        <v>4</v>
      </c>
      <c r="G85" s="73">
        <v>6</v>
      </c>
      <c r="H85" s="71">
        <v>6</v>
      </c>
      <c r="I85" s="71">
        <v>6</v>
      </c>
      <c r="J85" s="73">
        <v>6</v>
      </c>
      <c r="K85" s="71">
        <v>6</v>
      </c>
      <c r="L85" s="71">
        <v>2</v>
      </c>
      <c r="M85" s="73">
        <v>3</v>
      </c>
      <c r="N85" s="71">
        <v>4</v>
      </c>
      <c r="O85" s="71">
        <v>2</v>
      </c>
      <c r="P85" s="71">
        <v>7</v>
      </c>
      <c r="Q85" s="73">
        <v>5</v>
      </c>
      <c r="R85" s="235" t="s">
        <v>5</v>
      </c>
      <c r="S85" s="71">
        <v>5</v>
      </c>
      <c r="T85" s="71">
        <v>6</v>
      </c>
      <c r="U85" s="71">
        <v>6</v>
      </c>
      <c r="V85" s="71">
        <v>9</v>
      </c>
      <c r="W85" s="73">
        <v>8</v>
      </c>
      <c r="X85" s="235" t="s">
        <v>182</v>
      </c>
      <c r="Y85" s="71">
        <v>2</v>
      </c>
      <c r="Z85" s="71">
        <v>4</v>
      </c>
      <c r="AA85" s="71">
        <v>6</v>
      </c>
      <c r="AB85" s="81">
        <v>2016</v>
      </c>
      <c r="AC85" s="76" t="s">
        <v>30</v>
      </c>
      <c r="AD85" s="151" t="str">
        <f t="shared" si="1"/>
        <v>KWS Salix - B</v>
      </c>
      <c r="AE85" s="144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</row>
    <row r="86" spans="1:61" s="83" customFormat="1" ht="16.5" customHeight="1" x14ac:dyDescent="0.2">
      <c r="A86" s="190">
        <v>584</v>
      </c>
      <c r="B86" s="160" t="s">
        <v>217</v>
      </c>
      <c r="C86" s="160" t="s">
        <v>352</v>
      </c>
      <c r="D86" s="213">
        <v>7</v>
      </c>
      <c r="E86" s="214">
        <v>1</v>
      </c>
      <c r="F86" s="71">
        <v>5</v>
      </c>
      <c r="G86" s="73">
        <v>6</v>
      </c>
      <c r="H86" s="71">
        <v>6</v>
      </c>
      <c r="I86" s="71">
        <v>7</v>
      </c>
      <c r="J86" s="73">
        <v>5</v>
      </c>
      <c r="K86" s="71">
        <v>4</v>
      </c>
      <c r="L86" s="71">
        <v>2</v>
      </c>
      <c r="M86" s="73">
        <v>3</v>
      </c>
      <c r="N86" s="71">
        <v>4</v>
      </c>
      <c r="O86" s="71">
        <v>2</v>
      </c>
      <c r="P86" s="71">
        <v>4</v>
      </c>
      <c r="Q86" s="73">
        <v>3</v>
      </c>
      <c r="R86" s="71" t="s">
        <v>5</v>
      </c>
      <c r="S86" s="71">
        <v>5</v>
      </c>
      <c r="T86" s="71">
        <v>6</v>
      </c>
      <c r="U86" s="71">
        <v>8</v>
      </c>
      <c r="V86" s="71">
        <v>8</v>
      </c>
      <c r="W86" s="73">
        <v>8</v>
      </c>
      <c r="X86" s="71" t="s">
        <v>167</v>
      </c>
      <c r="Y86" s="71">
        <v>1</v>
      </c>
      <c r="Z86" s="71">
        <v>3</v>
      </c>
      <c r="AA86" s="71">
        <v>1</v>
      </c>
      <c r="AB86" s="81">
        <v>2016</v>
      </c>
      <c r="AC86" s="76" t="s">
        <v>32</v>
      </c>
      <c r="AD86" s="151" t="str">
        <f t="shared" si="1"/>
        <v>KWS Smart - C</v>
      </c>
      <c r="AE86" s="144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</row>
    <row r="87" spans="1:61" s="83" customFormat="1" ht="16.5" customHeight="1" x14ac:dyDescent="0.2">
      <c r="A87" s="190">
        <v>585</v>
      </c>
      <c r="B87" s="160" t="s">
        <v>217</v>
      </c>
      <c r="C87" s="160" t="s">
        <v>441</v>
      </c>
      <c r="D87" s="213">
        <v>7</v>
      </c>
      <c r="E87" s="214">
        <v>1</v>
      </c>
      <c r="F87" s="71">
        <v>5</v>
      </c>
      <c r="G87" s="73">
        <v>6</v>
      </c>
      <c r="H87" s="71">
        <v>5</v>
      </c>
      <c r="I87" s="71">
        <v>5</v>
      </c>
      <c r="J87" s="73">
        <v>5</v>
      </c>
      <c r="K87" s="71">
        <v>3</v>
      </c>
      <c r="L87" s="71">
        <v>4</v>
      </c>
      <c r="M87" s="73">
        <v>4</v>
      </c>
      <c r="N87" s="71">
        <v>5</v>
      </c>
      <c r="O87" s="71">
        <v>6</v>
      </c>
      <c r="P87" s="71">
        <v>2</v>
      </c>
      <c r="Q87" s="73">
        <v>4</v>
      </c>
      <c r="R87" s="71" t="s">
        <v>5</v>
      </c>
      <c r="S87" s="71">
        <v>5</v>
      </c>
      <c r="T87" s="71">
        <v>7</v>
      </c>
      <c r="U87" s="71">
        <v>5</v>
      </c>
      <c r="V87" s="71">
        <v>7</v>
      </c>
      <c r="W87" s="73">
        <v>8</v>
      </c>
      <c r="X87" s="71" t="s">
        <v>218</v>
      </c>
      <c r="Y87" s="71">
        <v>1</v>
      </c>
      <c r="Z87" s="71">
        <v>4</v>
      </c>
      <c r="AA87" s="71">
        <v>2</v>
      </c>
      <c r="AB87" s="81">
        <v>2016</v>
      </c>
      <c r="AC87" s="76" t="s">
        <v>32</v>
      </c>
      <c r="AD87" s="151" t="str">
        <f t="shared" si="1"/>
        <v>Landsknecht - Ck</v>
      </c>
      <c r="AE87" s="144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</row>
    <row r="88" spans="1:61" s="83" customFormat="1" ht="16.5" customHeight="1" x14ac:dyDescent="0.2">
      <c r="A88" s="190">
        <v>586</v>
      </c>
      <c r="B88" s="160"/>
      <c r="C88" s="160" t="s">
        <v>493</v>
      </c>
      <c r="D88" s="213">
        <v>7</v>
      </c>
      <c r="E88" s="214">
        <v>1</v>
      </c>
      <c r="F88" s="71">
        <v>6</v>
      </c>
      <c r="G88" s="73">
        <v>6</v>
      </c>
      <c r="H88" s="71">
        <v>5</v>
      </c>
      <c r="I88" s="336" t="s">
        <v>5</v>
      </c>
      <c r="J88" s="73">
        <v>6</v>
      </c>
      <c r="K88" s="71">
        <v>5</v>
      </c>
      <c r="L88" s="71">
        <v>3</v>
      </c>
      <c r="M88" s="73">
        <v>4</v>
      </c>
      <c r="N88" s="71">
        <v>5</v>
      </c>
      <c r="O88" s="71">
        <v>3</v>
      </c>
      <c r="P88" s="71">
        <v>4</v>
      </c>
      <c r="Q88" s="73">
        <v>3</v>
      </c>
      <c r="R88" s="336" t="s">
        <v>5</v>
      </c>
      <c r="S88" s="71">
        <v>5</v>
      </c>
      <c r="T88" s="71">
        <v>7</v>
      </c>
      <c r="U88" s="71">
        <v>4</v>
      </c>
      <c r="V88" s="71">
        <v>7</v>
      </c>
      <c r="W88" s="73">
        <v>7</v>
      </c>
      <c r="X88" s="336" t="s">
        <v>170</v>
      </c>
      <c r="Y88" s="71">
        <v>4</v>
      </c>
      <c r="Z88" s="71">
        <v>5</v>
      </c>
      <c r="AA88" s="71">
        <v>8</v>
      </c>
      <c r="AB88" s="81">
        <v>2016</v>
      </c>
      <c r="AC88" s="76" t="s">
        <v>28</v>
      </c>
      <c r="AD88" s="151" t="str">
        <f t="shared" si="1"/>
        <v>Leandrus - A</v>
      </c>
      <c r="AE88" s="144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</row>
    <row r="89" spans="1:61" s="83" customFormat="1" ht="16.5" customHeight="1" x14ac:dyDescent="0.2">
      <c r="A89" s="190">
        <v>587</v>
      </c>
      <c r="B89" s="160">
        <v>423</v>
      </c>
      <c r="C89" s="160" t="s">
        <v>353</v>
      </c>
      <c r="D89" s="213">
        <v>7</v>
      </c>
      <c r="E89" s="214">
        <v>1</v>
      </c>
      <c r="F89" s="71">
        <v>6</v>
      </c>
      <c r="G89" s="73">
        <v>6</v>
      </c>
      <c r="H89" s="71">
        <v>4</v>
      </c>
      <c r="I89" s="71">
        <v>5</v>
      </c>
      <c r="J89" s="73">
        <v>6</v>
      </c>
      <c r="K89" s="71">
        <v>6</v>
      </c>
      <c r="L89" s="71">
        <v>2</v>
      </c>
      <c r="M89" s="73">
        <v>3</v>
      </c>
      <c r="N89" s="71">
        <v>5</v>
      </c>
      <c r="O89" s="71">
        <v>5</v>
      </c>
      <c r="P89" s="71">
        <v>3</v>
      </c>
      <c r="Q89" s="73">
        <v>5</v>
      </c>
      <c r="R89" s="71">
        <v>4</v>
      </c>
      <c r="S89" s="71">
        <v>5</v>
      </c>
      <c r="T89" s="71">
        <v>8</v>
      </c>
      <c r="U89" s="71">
        <v>4</v>
      </c>
      <c r="V89" s="71">
        <v>7</v>
      </c>
      <c r="W89" s="73">
        <v>8</v>
      </c>
      <c r="X89" s="71" t="s">
        <v>180</v>
      </c>
      <c r="Y89" s="71">
        <v>1</v>
      </c>
      <c r="Z89" s="71">
        <v>2</v>
      </c>
      <c r="AA89" s="71" t="s">
        <v>5</v>
      </c>
      <c r="AB89" s="81">
        <v>2016</v>
      </c>
      <c r="AC89" s="76" t="s">
        <v>32</v>
      </c>
      <c r="AD89" s="151" t="str">
        <f t="shared" si="1"/>
        <v>Lear* - C</v>
      </c>
      <c r="AE89" s="144" t="s">
        <v>502</v>
      </c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</row>
    <row r="90" spans="1:61" s="83" customFormat="1" ht="16.5" customHeight="1" x14ac:dyDescent="0.2">
      <c r="A90" s="190">
        <v>588</v>
      </c>
      <c r="B90" s="160"/>
      <c r="C90" s="160" t="s">
        <v>495</v>
      </c>
      <c r="D90" s="213">
        <v>1</v>
      </c>
      <c r="E90" s="214">
        <v>0.7</v>
      </c>
      <c r="F90" s="71">
        <v>6</v>
      </c>
      <c r="G90" s="73">
        <v>6</v>
      </c>
      <c r="H90" s="71">
        <v>7</v>
      </c>
      <c r="I90" s="336" t="s">
        <v>5</v>
      </c>
      <c r="J90" s="73">
        <v>6</v>
      </c>
      <c r="K90" s="71">
        <v>4</v>
      </c>
      <c r="L90" s="71">
        <v>3</v>
      </c>
      <c r="M90" s="73">
        <v>4</v>
      </c>
      <c r="N90" s="71">
        <v>4</v>
      </c>
      <c r="O90" s="71">
        <v>4</v>
      </c>
      <c r="P90" s="71">
        <v>3</v>
      </c>
      <c r="Q90" s="73">
        <v>4</v>
      </c>
      <c r="R90" s="336" t="s">
        <v>5</v>
      </c>
      <c r="S90" s="71">
        <v>6</v>
      </c>
      <c r="T90" s="71">
        <v>7</v>
      </c>
      <c r="U90" s="71">
        <v>5</v>
      </c>
      <c r="V90" s="71">
        <v>9</v>
      </c>
      <c r="W90" s="73">
        <v>9</v>
      </c>
      <c r="X90" s="336" t="s">
        <v>489</v>
      </c>
      <c r="Y90" s="71">
        <v>2</v>
      </c>
      <c r="Z90" s="71">
        <v>3</v>
      </c>
      <c r="AA90" s="71">
        <v>4</v>
      </c>
      <c r="AB90" s="81">
        <v>2016</v>
      </c>
      <c r="AC90" s="76" t="s">
        <v>32</v>
      </c>
      <c r="AD90" s="151" t="str">
        <f t="shared" si="1"/>
        <v>LG Alpha (H) - C</v>
      </c>
      <c r="AE90" s="144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</row>
    <row r="91" spans="1:61" s="83" customFormat="1" ht="16.5" customHeight="1" x14ac:dyDescent="0.2">
      <c r="A91" s="190">
        <v>589</v>
      </c>
      <c r="B91" s="160"/>
      <c r="C91" s="160" t="s">
        <v>494</v>
      </c>
      <c r="D91" s="213">
        <v>7</v>
      </c>
      <c r="E91" s="214">
        <v>1</v>
      </c>
      <c r="F91" s="71">
        <v>7</v>
      </c>
      <c r="G91" s="73">
        <v>7</v>
      </c>
      <c r="H91" s="71">
        <v>4</v>
      </c>
      <c r="I91" s="336" t="s">
        <v>5</v>
      </c>
      <c r="J91" s="73">
        <v>4</v>
      </c>
      <c r="K91" s="71">
        <v>6</v>
      </c>
      <c r="L91" s="71">
        <v>3</v>
      </c>
      <c r="M91" s="73">
        <v>3</v>
      </c>
      <c r="N91" s="71">
        <v>4</v>
      </c>
      <c r="O91" s="71">
        <v>2</v>
      </c>
      <c r="P91" s="71">
        <v>3</v>
      </c>
      <c r="Q91" s="73">
        <v>3</v>
      </c>
      <c r="R91" s="336" t="s">
        <v>5</v>
      </c>
      <c r="S91" s="71">
        <v>6</v>
      </c>
      <c r="T91" s="71">
        <v>7</v>
      </c>
      <c r="U91" s="71">
        <v>4</v>
      </c>
      <c r="V91" s="71">
        <v>8</v>
      </c>
      <c r="W91" s="73">
        <v>7</v>
      </c>
      <c r="X91" s="336" t="s">
        <v>172</v>
      </c>
      <c r="Y91" s="71">
        <v>2</v>
      </c>
      <c r="Z91" s="71">
        <v>4</v>
      </c>
      <c r="AA91" s="71">
        <v>4</v>
      </c>
      <c r="AB91" s="81">
        <v>2016</v>
      </c>
      <c r="AC91" s="76" t="s">
        <v>30</v>
      </c>
      <c r="AD91" s="151" t="str">
        <f t="shared" si="1"/>
        <v>LG Kopernikus - B</v>
      </c>
      <c r="AE91" s="144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</row>
    <row r="92" spans="1:61" s="83" customFormat="1" ht="16.5" customHeight="1" x14ac:dyDescent="0.2">
      <c r="A92" s="190">
        <v>590</v>
      </c>
      <c r="B92" s="162">
        <v>424</v>
      </c>
      <c r="C92" s="160" t="s">
        <v>354</v>
      </c>
      <c r="D92" s="213">
        <v>7</v>
      </c>
      <c r="E92" s="214">
        <v>1</v>
      </c>
      <c r="F92" s="71">
        <v>5</v>
      </c>
      <c r="G92" s="73">
        <v>6</v>
      </c>
      <c r="H92" s="71">
        <v>4</v>
      </c>
      <c r="I92" s="71">
        <v>4</v>
      </c>
      <c r="J92" s="73">
        <v>4</v>
      </c>
      <c r="K92" s="71">
        <v>3</v>
      </c>
      <c r="L92" s="71">
        <v>4</v>
      </c>
      <c r="M92" s="73">
        <v>5</v>
      </c>
      <c r="N92" s="71">
        <v>6</v>
      </c>
      <c r="O92" s="71">
        <v>3</v>
      </c>
      <c r="P92" s="71">
        <v>5</v>
      </c>
      <c r="Q92" s="73">
        <v>5</v>
      </c>
      <c r="R92" s="71">
        <v>5</v>
      </c>
      <c r="S92" s="71">
        <v>5</v>
      </c>
      <c r="T92" s="71">
        <v>7</v>
      </c>
      <c r="U92" s="71">
        <v>5</v>
      </c>
      <c r="V92" s="71">
        <v>7</v>
      </c>
      <c r="W92" s="73">
        <v>7</v>
      </c>
      <c r="X92" s="71" t="s">
        <v>181</v>
      </c>
      <c r="Y92" s="71">
        <v>4</v>
      </c>
      <c r="Z92" s="71">
        <v>5</v>
      </c>
      <c r="AA92" s="71">
        <v>6</v>
      </c>
      <c r="AB92" s="81">
        <v>2016</v>
      </c>
      <c r="AC92" s="76" t="s">
        <v>28</v>
      </c>
      <c r="AD92" s="151" t="str">
        <f t="shared" si="1"/>
        <v>Linus - A</v>
      </c>
      <c r="AE92" s="144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</row>
    <row r="93" spans="1:61" s="83" customFormat="1" ht="16.5" customHeight="1" x14ac:dyDescent="0.2">
      <c r="A93" s="190">
        <v>591</v>
      </c>
      <c r="B93" s="160"/>
      <c r="C93" s="160" t="s">
        <v>446</v>
      </c>
      <c r="D93" s="213">
        <v>7</v>
      </c>
      <c r="E93" s="214">
        <v>1</v>
      </c>
      <c r="F93" s="71">
        <v>4</v>
      </c>
      <c r="G93" s="78">
        <v>5</v>
      </c>
      <c r="H93" s="71">
        <v>6</v>
      </c>
      <c r="I93" s="71" t="s">
        <v>5</v>
      </c>
      <c r="J93" s="78">
        <v>7</v>
      </c>
      <c r="K93" s="71">
        <v>5</v>
      </c>
      <c r="L93" s="71">
        <v>2</v>
      </c>
      <c r="M93" s="78">
        <v>7</v>
      </c>
      <c r="N93" s="71">
        <v>4</v>
      </c>
      <c r="O93" s="71" t="s">
        <v>5</v>
      </c>
      <c r="P93" s="71">
        <v>4</v>
      </c>
      <c r="Q93" s="73" t="s">
        <v>5</v>
      </c>
      <c r="R93" s="71" t="s">
        <v>5</v>
      </c>
      <c r="S93" s="71">
        <v>5</v>
      </c>
      <c r="T93" s="71">
        <v>3</v>
      </c>
      <c r="U93" s="71">
        <v>6</v>
      </c>
      <c r="V93" s="71">
        <v>3</v>
      </c>
      <c r="W93" s="78">
        <v>3</v>
      </c>
      <c r="X93" s="71">
        <v>7</v>
      </c>
      <c r="Y93" s="71">
        <v>8</v>
      </c>
      <c r="Z93" s="71">
        <v>9</v>
      </c>
      <c r="AA93" s="71">
        <v>9</v>
      </c>
      <c r="AB93" s="81">
        <v>2016</v>
      </c>
      <c r="AC93" s="76" t="s">
        <v>33</v>
      </c>
      <c r="AD93" s="151" t="str">
        <f t="shared" si="1"/>
        <v>Lukullus (E)</v>
      </c>
      <c r="AE93" s="144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</row>
    <row r="94" spans="1:61" s="83" customFormat="1" ht="16.5" customHeight="1" x14ac:dyDescent="0.2">
      <c r="A94" s="190">
        <v>592</v>
      </c>
      <c r="B94" s="162">
        <v>425</v>
      </c>
      <c r="C94" s="160" t="s">
        <v>355</v>
      </c>
      <c r="D94" s="213">
        <v>7</v>
      </c>
      <c r="E94" s="214">
        <v>1</v>
      </c>
      <c r="F94" s="71">
        <v>5</v>
      </c>
      <c r="G94" s="73">
        <v>6</v>
      </c>
      <c r="H94" s="71">
        <v>5</v>
      </c>
      <c r="I94" s="71">
        <v>6</v>
      </c>
      <c r="J94" s="73">
        <v>2</v>
      </c>
      <c r="K94" s="71">
        <v>2</v>
      </c>
      <c r="L94" s="71">
        <v>5</v>
      </c>
      <c r="M94" s="73">
        <v>4</v>
      </c>
      <c r="N94" s="71">
        <v>5</v>
      </c>
      <c r="O94" s="71">
        <v>6</v>
      </c>
      <c r="P94" s="71">
        <v>6</v>
      </c>
      <c r="Q94" s="73">
        <v>5</v>
      </c>
      <c r="R94" s="71">
        <v>5</v>
      </c>
      <c r="S94" s="71">
        <v>6</v>
      </c>
      <c r="T94" s="71">
        <v>6</v>
      </c>
      <c r="U94" s="71">
        <v>4</v>
      </c>
      <c r="V94" s="71">
        <v>6</v>
      </c>
      <c r="W94" s="73">
        <v>6</v>
      </c>
      <c r="X94" s="71" t="s">
        <v>167</v>
      </c>
      <c r="Y94" s="71">
        <v>4</v>
      </c>
      <c r="Z94" s="71">
        <v>7</v>
      </c>
      <c r="AA94" s="71">
        <v>5</v>
      </c>
      <c r="AB94" s="81">
        <v>2016</v>
      </c>
      <c r="AC94" s="76" t="s">
        <v>30</v>
      </c>
      <c r="AD94" s="151" t="str">
        <f t="shared" si="1"/>
        <v>Manager - B</v>
      </c>
      <c r="AE94" s="144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</row>
    <row r="95" spans="1:61" s="83" customFormat="1" ht="16.5" customHeight="1" x14ac:dyDescent="0.2">
      <c r="A95" s="190">
        <v>593</v>
      </c>
      <c r="B95" s="162"/>
      <c r="C95" s="160" t="s">
        <v>417</v>
      </c>
      <c r="D95" s="213">
        <v>7</v>
      </c>
      <c r="E95" s="214">
        <v>1</v>
      </c>
      <c r="F95" s="71">
        <v>5</v>
      </c>
      <c r="G95" s="73">
        <v>6</v>
      </c>
      <c r="H95" s="71">
        <v>4</v>
      </c>
      <c r="I95" s="71">
        <v>4</v>
      </c>
      <c r="J95" s="73">
        <v>5</v>
      </c>
      <c r="K95" s="71">
        <v>6</v>
      </c>
      <c r="L95" s="71">
        <v>3</v>
      </c>
      <c r="M95" s="73">
        <v>3</v>
      </c>
      <c r="N95" s="71">
        <v>4</v>
      </c>
      <c r="O95" s="71">
        <v>4</v>
      </c>
      <c r="P95" s="71">
        <v>3</v>
      </c>
      <c r="Q95" s="73">
        <v>5</v>
      </c>
      <c r="R95" s="235" t="s">
        <v>5</v>
      </c>
      <c r="S95" s="71">
        <v>6</v>
      </c>
      <c r="T95" s="71">
        <v>6</v>
      </c>
      <c r="U95" s="71">
        <v>4</v>
      </c>
      <c r="V95" s="71">
        <v>8</v>
      </c>
      <c r="W95" s="73">
        <v>8</v>
      </c>
      <c r="X95" s="235" t="s">
        <v>167</v>
      </c>
      <c r="Y95" s="71">
        <v>3</v>
      </c>
      <c r="Z95" s="71">
        <v>2</v>
      </c>
      <c r="AA95" s="71">
        <v>2</v>
      </c>
      <c r="AB95" s="81">
        <v>2016</v>
      </c>
      <c r="AC95" s="76" t="s">
        <v>32</v>
      </c>
      <c r="AD95" s="151" t="str">
        <f t="shared" si="1"/>
        <v>Manitou - C</v>
      </c>
      <c r="AE95" s="144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</row>
    <row r="96" spans="1:61" s="83" customFormat="1" ht="16.5" customHeight="1" x14ac:dyDescent="0.2">
      <c r="A96" s="190">
        <v>594</v>
      </c>
      <c r="B96" s="162">
        <v>426</v>
      </c>
      <c r="C96" s="160" t="s">
        <v>356</v>
      </c>
      <c r="D96" s="213">
        <v>7</v>
      </c>
      <c r="E96" s="214">
        <v>1</v>
      </c>
      <c r="F96" s="71">
        <v>6</v>
      </c>
      <c r="G96" s="73">
        <v>6</v>
      </c>
      <c r="H96" s="71">
        <v>4</v>
      </c>
      <c r="I96" s="71">
        <v>4</v>
      </c>
      <c r="J96" s="73">
        <v>4</v>
      </c>
      <c r="K96" s="71">
        <v>2</v>
      </c>
      <c r="L96" s="71">
        <v>4</v>
      </c>
      <c r="M96" s="73">
        <v>5</v>
      </c>
      <c r="N96" s="71">
        <v>6</v>
      </c>
      <c r="O96" s="71">
        <v>8</v>
      </c>
      <c r="P96" s="71">
        <v>6</v>
      </c>
      <c r="Q96" s="73">
        <v>4</v>
      </c>
      <c r="R96" s="71" t="s">
        <v>5</v>
      </c>
      <c r="S96" s="71">
        <v>5</v>
      </c>
      <c r="T96" s="71">
        <v>5</v>
      </c>
      <c r="U96" s="71">
        <v>5</v>
      </c>
      <c r="V96" s="71">
        <v>5</v>
      </c>
      <c r="W96" s="73">
        <v>7</v>
      </c>
      <c r="X96" s="71" t="s">
        <v>175</v>
      </c>
      <c r="Y96" s="71">
        <v>3</v>
      </c>
      <c r="Z96" s="71">
        <v>6</v>
      </c>
      <c r="AA96" s="71">
        <v>4</v>
      </c>
      <c r="AB96" s="81">
        <v>2016</v>
      </c>
      <c r="AC96" s="76" t="s">
        <v>30</v>
      </c>
      <c r="AD96" s="151" t="str">
        <f t="shared" si="1"/>
        <v>Matrix - B</v>
      </c>
      <c r="AE96" s="144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</row>
    <row r="97" spans="1:61" s="83" customFormat="1" ht="16.5" customHeight="1" x14ac:dyDescent="0.2">
      <c r="A97" s="190">
        <v>595</v>
      </c>
      <c r="B97" s="162">
        <v>427</v>
      </c>
      <c r="C97" s="160" t="s">
        <v>357</v>
      </c>
      <c r="D97" s="213">
        <v>7</v>
      </c>
      <c r="E97" s="214">
        <v>1</v>
      </c>
      <c r="F97" s="71">
        <v>5</v>
      </c>
      <c r="G97" s="73">
        <v>6</v>
      </c>
      <c r="H97" s="71">
        <v>5</v>
      </c>
      <c r="I97" s="71">
        <v>6</v>
      </c>
      <c r="J97" s="73">
        <v>3</v>
      </c>
      <c r="K97" s="71">
        <v>5</v>
      </c>
      <c r="L97" s="71">
        <v>4</v>
      </c>
      <c r="M97" s="73">
        <v>4</v>
      </c>
      <c r="N97" s="71">
        <v>4</v>
      </c>
      <c r="O97" s="71">
        <v>5</v>
      </c>
      <c r="P97" s="71">
        <v>6</v>
      </c>
      <c r="Q97" s="73">
        <v>4</v>
      </c>
      <c r="R97" s="71">
        <v>5</v>
      </c>
      <c r="S97" s="71">
        <v>4</v>
      </c>
      <c r="T97" s="71">
        <v>5</v>
      </c>
      <c r="U97" s="71">
        <v>6</v>
      </c>
      <c r="V97" s="71">
        <v>6</v>
      </c>
      <c r="W97" s="73">
        <v>6</v>
      </c>
      <c r="X97" s="71" t="s">
        <v>171</v>
      </c>
      <c r="Y97" s="71">
        <v>5</v>
      </c>
      <c r="Z97" s="71">
        <v>6</v>
      </c>
      <c r="AA97" s="71">
        <v>7</v>
      </c>
      <c r="AB97" s="81">
        <v>2016</v>
      </c>
      <c r="AC97" s="76" t="s">
        <v>28</v>
      </c>
      <c r="AD97" s="151" t="str">
        <f t="shared" si="1"/>
        <v>Meister - A</v>
      </c>
      <c r="AE97" s="144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</row>
    <row r="98" spans="1:61" s="83" customFormat="1" ht="16.5" customHeight="1" x14ac:dyDescent="0.2">
      <c r="A98" s="190">
        <v>596</v>
      </c>
      <c r="B98" s="162">
        <v>428</v>
      </c>
      <c r="C98" s="160" t="s">
        <v>358</v>
      </c>
      <c r="D98" s="213">
        <v>7</v>
      </c>
      <c r="E98" s="214">
        <v>1</v>
      </c>
      <c r="F98" s="71">
        <v>5</v>
      </c>
      <c r="G98" s="73">
        <v>6</v>
      </c>
      <c r="H98" s="71">
        <v>3</v>
      </c>
      <c r="I98" s="71">
        <v>3</v>
      </c>
      <c r="J98" s="73">
        <v>3</v>
      </c>
      <c r="K98" s="71">
        <v>5</v>
      </c>
      <c r="L98" s="71">
        <v>2</v>
      </c>
      <c r="M98" s="73">
        <v>4</v>
      </c>
      <c r="N98" s="71">
        <v>6</v>
      </c>
      <c r="O98" s="71">
        <v>3</v>
      </c>
      <c r="P98" s="71">
        <v>3</v>
      </c>
      <c r="Q98" s="73">
        <v>5</v>
      </c>
      <c r="R98" s="71">
        <v>4</v>
      </c>
      <c r="S98" s="71">
        <v>7</v>
      </c>
      <c r="T98" s="71">
        <v>6</v>
      </c>
      <c r="U98" s="71">
        <v>4</v>
      </c>
      <c r="V98" s="71">
        <v>7</v>
      </c>
      <c r="W98" s="73">
        <v>6</v>
      </c>
      <c r="X98" s="71" t="s">
        <v>176</v>
      </c>
      <c r="Y98" s="71">
        <v>3</v>
      </c>
      <c r="Z98" s="71">
        <v>5</v>
      </c>
      <c r="AA98" s="71">
        <v>5</v>
      </c>
      <c r="AB98" s="81">
        <v>2016</v>
      </c>
      <c r="AC98" s="76" t="s">
        <v>30</v>
      </c>
      <c r="AD98" s="151" t="str">
        <f t="shared" si="1"/>
        <v>Memory - B</v>
      </c>
      <c r="AE98" s="144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</row>
    <row r="99" spans="1:61" s="83" customFormat="1" ht="16.5" customHeight="1" x14ac:dyDescent="0.2">
      <c r="A99" s="190">
        <v>597</v>
      </c>
      <c r="B99" s="160"/>
      <c r="C99" s="160" t="s">
        <v>359</v>
      </c>
      <c r="D99" s="213">
        <v>7</v>
      </c>
      <c r="E99" s="214">
        <v>1</v>
      </c>
      <c r="F99" s="71">
        <v>6</v>
      </c>
      <c r="G99" s="73">
        <v>6</v>
      </c>
      <c r="H99" s="71">
        <v>3</v>
      </c>
      <c r="I99" s="71">
        <v>7</v>
      </c>
      <c r="J99" s="73">
        <v>5</v>
      </c>
      <c r="K99" s="71">
        <v>5</v>
      </c>
      <c r="L99" s="71">
        <v>3</v>
      </c>
      <c r="M99" s="73">
        <v>4</v>
      </c>
      <c r="N99" s="71">
        <v>5</v>
      </c>
      <c r="O99" s="71">
        <v>3</v>
      </c>
      <c r="P99" s="71">
        <v>4</v>
      </c>
      <c r="Q99" s="73">
        <v>5</v>
      </c>
      <c r="R99" s="71">
        <v>4</v>
      </c>
      <c r="S99" s="71">
        <v>5</v>
      </c>
      <c r="T99" s="71">
        <v>9</v>
      </c>
      <c r="U99" s="71">
        <v>3</v>
      </c>
      <c r="V99" s="71">
        <v>5</v>
      </c>
      <c r="W99" s="73">
        <v>6</v>
      </c>
      <c r="X99" s="71" t="s">
        <v>177</v>
      </c>
      <c r="Y99" s="71">
        <v>3</v>
      </c>
      <c r="Z99" s="71">
        <v>7</v>
      </c>
      <c r="AA99" s="71">
        <v>5</v>
      </c>
      <c r="AB99" s="81">
        <v>2016</v>
      </c>
      <c r="AC99" s="76" t="s">
        <v>30</v>
      </c>
      <c r="AD99" s="151" t="str">
        <f t="shared" si="1"/>
        <v>Mentor - B</v>
      </c>
      <c r="AE99" s="144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</row>
    <row r="100" spans="1:61" s="83" customFormat="1" ht="16.5" customHeight="1" x14ac:dyDescent="0.2">
      <c r="A100" s="190">
        <v>598</v>
      </c>
      <c r="B100" s="160"/>
      <c r="C100" s="160" t="s">
        <v>447</v>
      </c>
      <c r="D100" s="213">
        <v>7</v>
      </c>
      <c r="E100" s="214">
        <v>1</v>
      </c>
      <c r="F100" s="71">
        <v>3</v>
      </c>
      <c r="G100" s="73">
        <v>4</v>
      </c>
      <c r="H100" s="71">
        <v>3</v>
      </c>
      <c r="I100" s="71">
        <v>7</v>
      </c>
      <c r="J100" s="73">
        <v>3</v>
      </c>
      <c r="K100" s="71">
        <v>6</v>
      </c>
      <c r="L100" s="71">
        <v>6</v>
      </c>
      <c r="M100" s="73">
        <v>6</v>
      </c>
      <c r="N100" s="71">
        <v>5</v>
      </c>
      <c r="O100" s="71" t="s">
        <v>5</v>
      </c>
      <c r="P100" s="71">
        <v>5</v>
      </c>
      <c r="Q100" s="73">
        <v>3</v>
      </c>
      <c r="R100" s="71" t="s">
        <v>5</v>
      </c>
      <c r="S100" s="71">
        <v>6</v>
      </c>
      <c r="T100" s="71">
        <v>3</v>
      </c>
      <c r="U100" s="71">
        <v>6</v>
      </c>
      <c r="V100" s="71">
        <v>5</v>
      </c>
      <c r="W100" s="73">
        <v>4</v>
      </c>
      <c r="X100" s="71" t="s">
        <v>167</v>
      </c>
      <c r="Y100" s="71">
        <v>4</v>
      </c>
      <c r="Z100" s="71">
        <v>5</v>
      </c>
      <c r="AA100" s="71">
        <v>4</v>
      </c>
      <c r="AB100" s="81">
        <v>2016</v>
      </c>
      <c r="AC100" s="76" t="s">
        <v>24</v>
      </c>
      <c r="AD100" s="151" t="str">
        <f t="shared" si="1"/>
        <v>Mercato - (B)</v>
      </c>
      <c r="AE100" s="144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</row>
    <row r="101" spans="1:61" s="83" customFormat="1" ht="16.5" customHeight="1" x14ac:dyDescent="0.2">
      <c r="A101" s="190">
        <v>599</v>
      </c>
      <c r="B101" s="160" t="s">
        <v>217</v>
      </c>
      <c r="C101" s="160" t="s">
        <v>360</v>
      </c>
      <c r="D101" s="213">
        <v>7</v>
      </c>
      <c r="E101" s="214">
        <v>1</v>
      </c>
      <c r="F101" s="71">
        <v>5</v>
      </c>
      <c r="G101" s="73">
        <v>5</v>
      </c>
      <c r="H101" s="71">
        <v>5</v>
      </c>
      <c r="I101" s="71">
        <v>4</v>
      </c>
      <c r="J101" s="73">
        <v>6</v>
      </c>
      <c r="K101" s="71">
        <v>5</v>
      </c>
      <c r="L101" s="71">
        <v>2</v>
      </c>
      <c r="M101" s="73">
        <v>5</v>
      </c>
      <c r="N101" s="71">
        <v>5</v>
      </c>
      <c r="O101" s="71">
        <v>2</v>
      </c>
      <c r="P101" s="71">
        <v>4</v>
      </c>
      <c r="Q101" s="73">
        <v>5</v>
      </c>
      <c r="R101" s="71">
        <v>5</v>
      </c>
      <c r="S101" s="71">
        <v>5</v>
      </c>
      <c r="T101" s="71">
        <v>5</v>
      </c>
      <c r="U101" s="71">
        <v>6</v>
      </c>
      <c r="V101" s="71">
        <v>7</v>
      </c>
      <c r="W101" s="73">
        <v>7</v>
      </c>
      <c r="X101" s="71" t="s">
        <v>168</v>
      </c>
      <c r="Y101" s="71">
        <v>3</v>
      </c>
      <c r="Z101" s="71">
        <v>5</v>
      </c>
      <c r="AA101" s="71">
        <v>5</v>
      </c>
      <c r="AB101" s="81">
        <v>2016</v>
      </c>
      <c r="AC101" s="76" t="s">
        <v>30</v>
      </c>
      <c r="AD101" s="151" t="str">
        <f t="shared" si="1"/>
        <v>Mescal - B</v>
      </c>
      <c r="AE101" s="144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</row>
    <row r="102" spans="1:61" s="83" customFormat="1" ht="16.5" customHeight="1" x14ac:dyDescent="0.2">
      <c r="A102" s="190">
        <v>600</v>
      </c>
      <c r="B102" s="160"/>
      <c r="C102" s="160" t="s">
        <v>459</v>
      </c>
      <c r="D102" s="213">
        <v>7</v>
      </c>
      <c r="E102" s="214">
        <v>1</v>
      </c>
      <c r="F102" s="71">
        <v>3</v>
      </c>
      <c r="G102" s="73">
        <v>4</v>
      </c>
      <c r="H102" s="71">
        <v>7</v>
      </c>
      <c r="I102" s="71">
        <v>5</v>
      </c>
      <c r="J102" s="73">
        <v>5</v>
      </c>
      <c r="K102" s="71" t="s">
        <v>5</v>
      </c>
      <c r="L102" s="71">
        <v>3</v>
      </c>
      <c r="M102" s="73">
        <v>6</v>
      </c>
      <c r="N102" s="71" t="s">
        <v>5</v>
      </c>
      <c r="O102" s="71" t="s">
        <v>5</v>
      </c>
      <c r="P102" s="71">
        <v>4</v>
      </c>
      <c r="Q102" s="73" t="s">
        <v>5</v>
      </c>
      <c r="R102" s="71" t="s">
        <v>5</v>
      </c>
      <c r="S102" s="71">
        <v>4</v>
      </c>
      <c r="T102" s="71">
        <v>5</v>
      </c>
      <c r="U102" s="71">
        <v>6</v>
      </c>
      <c r="V102" s="71">
        <v>5</v>
      </c>
      <c r="W102" s="73">
        <v>5</v>
      </c>
      <c r="X102" s="71" t="s">
        <v>5</v>
      </c>
      <c r="Y102" s="71" t="s">
        <v>5</v>
      </c>
      <c r="Z102" s="71" t="s">
        <v>5</v>
      </c>
      <c r="AA102" s="71" t="s">
        <v>5</v>
      </c>
      <c r="AB102" s="81">
        <v>2016</v>
      </c>
      <c r="AC102" s="77"/>
      <c r="AD102" s="151" t="str">
        <f t="shared" si="1"/>
        <v xml:space="preserve">Midas - </v>
      </c>
      <c r="AE102" s="144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</row>
    <row r="103" spans="1:61" s="83" customFormat="1" ht="16.5" customHeight="1" x14ac:dyDescent="0.2">
      <c r="A103" s="190">
        <v>601</v>
      </c>
      <c r="B103" s="160"/>
      <c r="C103" s="160" t="s">
        <v>496</v>
      </c>
      <c r="D103" s="213">
        <v>7</v>
      </c>
      <c r="E103" s="214">
        <v>1</v>
      </c>
      <c r="F103" s="71">
        <v>5</v>
      </c>
      <c r="G103" s="78">
        <v>5</v>
      </c>
      <c r="H103" s="71">
        <v>5</v>
      </c>
      <c r="I103" s="336" t="s">
        <v>5</v>
      </c>
      <c r="J103" s="78">
        <v>4</v>
      </c>
      <c r="K103" s="71">
        <v>5</v>
      </c>
      <c r="L103" s="71">
        <v>1</v>
      </c>
      <c r="M103" s="78">
        <v>3</v>
      </c>
      <c r="N103" s="71">
        <v>4</v>
      </c>
      <c r="O103" s="71">
        <v>2</v>
      </c>
      <c r="P103" s="71">
        <v>4</v>
      </c>
      <c r="Q103" s="73">
        <v>3</v>
      </c>
      <c r="R103" s="336" t="s">
        <v>5</v>
      </c>
      <c r="S103" s="71">
        <v>5</v>
      </c>
      <c r="T103" s="71">
        <v>5</v>
      </c>
      <c r="U103" s="71">
        <v>6</v>
      </c>
      <c r="V103" s="71">
        <v>5</v>
      </c>
      <c r="W103" s="78">
        <v>4</v>
      </c>
      <c r="X103" s="336" t="s">
        <v>171</v>
      </c>
      <c r="Y103" s="71">
        <v>9</v>
      </c>
      <c r="Z103" s="71">
        <v>9</v>
      </c>
      <c r="AA103" s="71">
        <v>8</v>
      </c>
      <c r="AB103" s="81">
        <v>2016</v>
      </c>
      <c r="AC103" s="76" t="s">
        <v>33</v>
      </c>
      <c r="AD103" s="151" t="str">
        <f t="shared" si="1"/>
        <v>Moschus - E</v>
      </c>
      <c r="AE103" s="144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</row>
    <row r="104" spans="1:61" s="83" customFormat="1" ht="16.5" customHeight="1" x14ac:dyDescent="0.2">
      <c r="A104" s="190">
        <v>602</v>
      </c>
      <c r="B104" s="162">
        <v>429</v>
      </c>
      <c r="C104" s="160" t="s">
        <v>361</v>
      </c>
      <c r="D104" s="213">
        <v>7</v>
      </c>
      <c r="E104" s="214">
        <v>1</v>
      </c>
      <c r="F104" s="71">
        <v>4</v>
      </c>
      <c r="G104" s="73">
        <v>5</v>
      </c>
      <c r="H104" s="71" t="str">
        <f>LEFT(J104)</f>
        <v>5</v>
      </c>
      <c r="I104" s="71">
        <v>5</v>
      </c>
      <c r="J104" s="73">
        <v>5</v>
      </c>
      <c r="K104" s="71">
        <v>5</v>
      </c>
      <c r="L104" s="71">
        <v>4</v>
      </c>
      <c r="M104" s="73">
        <v>5</v>
      </c>
      <c r="N104" s="71">
        <v>5</v>
      </c>
      <c r="O104" s="71">
        <v>4</v>
      </c>
      <c r="P104" s="71">
        <v>6</v>
      </c>
      <c r="Q104" s="73">
        <v>4</v>
      </c>
      <c r="R104" s="71">
        <v>5</v>
      </c>
      <c r="S104" s="71">
        <v>6</v>
      </c>
      <c r="T104" s="71">
        <v>5</v>
      </c>
      <c r="U104" s="71">
        <v>5</v>
      </c>
      <c r="V104" s="71">
        <v>6</v>
      </c>
      <c r="W104" s="73">
        <v>7</v>
      </c>
      <c r="X104" s="71" t="s">
        <v>169</v>
      </c>
      <c r="Y104" s="71">
        <v>4</v>
      </c>
      <c r="Z104" s="71">
        <v>6</v>
      </c>
      <c r="AA104" s="71">
        <v>5</v>
      </c>
      <c r="AB104" s="81">
        <v>2016</v>
      </c>
      <c r="AC104" s="76" t="s">
        <v>30</v>
      </c>
      <c r="AD104" s="151" t="str">
        <f t="shared" si="1"/>
        <v>Mulan - B</v>
      </c>
      <c r="AE104" s="144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</row>
    <row r="105" spans="1:61" s="83" customFormat="1" ht="16.5" customHeight="1" x14ac:dyDescent="0.2">
      <c r="A105" s="190">
        <v>603</v>
      </c>
      <c r="B105" s="160"/>
      <c r="C105" s="160" t="s">
        <v>448</v>
      </c>
      <c r="D105" s="213">
        <v>7</v>
      </c>
      <c r="E105" s="214">
        <v>1</v>
      </c>
      <c r="F105" s="71">
        <v>3</v>
      </c>
      <c r="G105" s="73">
        <v>4</v>
      </c>
      <c r="H105" s="71">
        <v>5</v>
      </c>
      <c r="I105" s="71" t="s">
        <v>5</v>
      </c>
      <c r="J105" s="73">
        <v>8</v>
      </c>
      <c r="K105" s="71">
        <v>7</v>
      </c>
      <c r="L105" s="71">
        <v>6</v>
      </c>
      <c r="M105" s="73">
        <v>5</v>
      </c>
      <c r="N105" s="71" t="s">
        <v>5</v>
      </c>
      <c r="O105" s="71" t="s">
        <v>5</v>
      </c>
      <c r="P105" s="71">
        <v>2</v>
      </c>
      <c r="Q105" s="73" t="s">
        <v>5</v>
      </c>
      <c r="R105" s="71" t="s">
        <v>5</v>
      </c>
      <c r="S105" s="71">
        <v>5</v>
      </c>
      <c r="T105" s="71">
        <v>4</v>
      </c>
      <c r="U105" s="71">
        <v>7</v>
      </c>
      <c r="V105" s="71">
        <v>6</v>
      </c>
      <c r="W105" s="73">
        <v>5</v>
      </c>
      <c r="X105" s="71">
        <v>5</v>
      </c>
      <c r="Y105" s="71">
        <v>5</v>
      </c>
      <c r="Z105" s="71">
        <v>8</v>
      </c>
      <c r="AA105" s="71">
        <v>6</v>
      </c>
      <c r="AB105" s="81">
        <v>2016</v>
      </c>
      <c r="AC105" s="76" t="s">
        <v>23</v>
      </c>
      <c r="AD105" s="151" t="str">
        <f t="shared" si="1"/>
        <v>MV Lucilla - (A)</v>
      </c>
      <c r="AE105" s="144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</row>
    <row r="106" spans="1:61" s="83" customFormat="1" ht="16.5" customHeight="1" x14ac:dyDescent="0.2">
      <c r="A106" s="190">
        <v>604</v>
      </c>
      <c r="B106" s="160"/>
      <c r="C106" s="160" t="s">
        <v>362</v>
      </c>
      <c r="D106" s="213">
        <v>7</v>
      </c>
      <c r="E106" s="214">
        <v>1</v>
      </c>
      <c r="F106" s="71">
        <v>5</v>
      </c>
      <c r="G106" s="73">
        <v>5</v>
      </c>
      <c r="H106" s="71" t="str">
        <f>LEFT(J106)</f>
        <v>4</v>
      </c>
      <c r="I106" s="71">
        <v>3</v>
      </c>
      <c r="J106" s="73">
        <v>4</v>
      </c>
      <c r="K106" s="71">
        <v>4</v>
      </c>
      <c r="L106" s="71">
        <v>3</v>
      </c>
      <c r="M106" s="73">
        <v>4</v>
      </c>
      <c r="N106" s="71">
        <v>4</v>
      </c>
      <c r="O106" s="71">
        <v>1</v>
      </c>
      <c r="P106" s="71">
        <v>6</v>
      </c>
      <c r="Q106" s="73">
        <v>5</v>
      </c>
      <c r="R106" s="71" t="s">
        <v>5</v>
      </c>
      <c r="S106" s="71">
        <v>4</v>
      </c>
      <c r="T106" s="71">
        <v>5</v>
      </c>
      <c r="U106" s="71">
        <v>6</v>
      </c>
      <c r="V106" s="71">
        <v>5</v>
      </c>
      <c r="W106" s="73">
        <v>5</v>
      </c>
      <c r="X106" s="71" t="s">
        <v>171</v>
      </c>
      <c r="Y106" s="71">
        <v>6</v>
      </c>
      <c r="Z106" s="71">
        <v>8</v>
      </c>
      <c r="AA106" s="71">
        <v>8</v>
      </c>
      <c r="AB106" s="81">
        <v>2016</v>
      </c>
      <c r="AC106" s="76" t="s">
        <v>33</v>
      </c>
      <c r="AD106" s="151" t="str">
        <f t="shared" si="1"/>
        <v>Nelson - E</v>
      </c>
      <c r="AE106" s="144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</row>
    <row r="107" spans="1:61" s="83" customFormat="1" ht="16.5" customHeight="1" x14ac:dyDescent="0.2">
      <c r="A107" s="190">
        <v>605</v>
      </c>
      <c r="B107" s="160"/>
      <c r="C107" s="160" t="s">
        <v>497</v>
      </c>
      <c r="D107" s="213">
        <v>7</v>
      </c>
      <c r="E107" s="214">
        <v>1</v>
      </c>
      <c r="F107" s="71">
        <v>5</v>
      </c>
      <c r="G107" s="73">
        <v>5</v>
      </c>
      <c r="H107" s="71">
        <v>5</v>
      </c>
      <c r="I107" s="336" t="s">
        <v>5</v>
      </c>
      <c r="J107" s="73">
        <v>4</v>
      </c>
      <c r="K107" s="71">
        <v>3</v>
      </c>
      <c r="L107" s="71">
        <v>1</v>
      </c>
      <c r="M107" s="73">
        <v>4</v>
      </c>
      <c r="N107" s="71">
        <v>5</v>
      </c>
      <c r="O107" s="71">
        <v>2</v>
      </c>
      <c r="P107" s="71">
        <v>4</v>
      </c>
      <c r="Q107" s="73">
        <v>5</v>
      </c>
      <c r="R107" s="336" t="s">
        <v>5</v>
      </c>
      <c r="S107" s="71">
        <v>4</v>
      </c>
      <c r="T107" s="71">
        <v>7</v>
      </c>
      <c r="U107" s="71">
        <v>6</v>
      </c>
      <c r="V107" s="71">
        <v>8</v>
      </c>
      <c r="W107" s="73">
        <v>7</v>
      </c>
      <c r="X107" s="336" t="s">
        <v>172</v>
      </c>
      <c r="Y107" s="71">
        <v>5</v>
      </c>
      <c r="Z107" s="71">
        <v>7</v>
      </c>
      <c r="AA107" s="71">
        <v>7</v>
      </c>
      <c r="AB107" s="81">
        <v>2016</v>
      </c>
      <c r="AC107" s="76" t="s">
        <v>28</v>
      </c>
      <c r="AD107" s="151" t="str">
        <f t="shared" si="1"/>
        <v>Nordkap - A</v>
      </c>
      <c r="AE107" s="144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</row>
    <row r="108" spans="1:61" s="83" customFormat="1" ht="16.5" customHeight="1" x14ac:dyDescent="0.2">
      <c r="A108" s="190">
        <v>606</v>
      </c>
      <c r="B108" s="160"/>
      <c r="C108" s="160" t="s">
        <v>363</v>
      </c>
      <c r="D108" s="213">
        <v>7</v>
      </c>
      <c r="E108" s="214">
        <v>1</v>
      </c>
      <c r="F108" s="71">
        <v>4</v>
      </c>
      <c r="G108" s="73">
        <v>4</v>
      </c>
      <c r="H108" s="71">
        <v>4</v>
      </c>
      <c r="I108" s="71">
        <v>4</v>
      </c>
      <c r="J108" s="73">
        <v>3</v>
      </c>
      <c r="K108" s="71">
        <v>4</v>
      </c>
      <c r="L108" s="71">
        <v>4</v>
      </c>
      <c r="M108" s="73">
        <v>6</v>
      </c>
      <c r="N108" s="71">
        <v>5</v>
      </c>
      <c r="O108" s="71">
        <v>2</v>
      </c>
      <c r="P108" s="71">
        <v>5</v>
      </c>
      <c r="Q108" s="73">
        <v>4</v>
      </c>
      <c r="R108" s="71">
        <v>5</v>
      </c>
      <c r="S108" s="71">
        <v>5</v>
      </c>
      <c r="T108" s="71">
        <v>7</v>
      </c>
      <c r="U108" s="71">
        <v>4</v>
      </c>
      <c r="V108" s="71">
        <v>5</v>
      </c>
      <c r="W108" s="73">
        <v>4</v>
      </c>
      <c r="X108" s="71" t="s">
        <v>176</v>
      </c>
      <c r="Y108" s="71">
        <v>6</v>
      </c>
      <c r="Z108" s="71">
        <v>7</v>
      </c>
      <c r="AA108" s="71">
        <v>8</v>
      </c>
      <c r="AB108" s="81">
        <v>2016</v>
      </c>
      <c r="AC108" s="76" t="s">
        <v>33</v>
      </c>
      <c r="AD108" s="151" t="str">
        <f t="shared" si="1"/>
        <v>Norin - E</v>
      </c>
      <c r="AE108" s="144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</row>
    <row r="109" spans="1:61" s="83" customFormat="1" ht="16.5" customHeight="1" x14ac:dyDescent="0.2">
      <c r="A109" s="190">
        <v>607</v>
      </c>
      <c r="B109" s="160" t="s">
        <v>217</v>
      </c>
      <c r="C109" s="160" t="s">
        <v>364</v>
      </c>
      <c r="D109" s="213">
        <v>7</v>
      </c>
      <c r="E109" s="214">
        <v>1</v>
      </c>
      <c r="F109" s="71">
        <v>5</v>
      </c>
      <c r="G109" s="73">
        <v>6</v>
      </c>
      <c r="H109" s="71">
        <v>5</v>
      </c>
      <c r="I109" s="71">
        <v>5</v>
      </c>
      <c r="J109" s="73">
        <v>5</v>
      </c>
      <c r="K109" s="71">
        <v>3</v>
      </c>
      <c r="L109" s="71">
        <v>2</v>
      </c>
      <c r="M109" s="73">
        <v>3</v>
      </c>
      <c r="N109" s="71">
        <v>5</v>
      </c>
      <c r="O109" s="71">
        <v>2</v>
      </c>
      <c r="P109" s="71">
        <v>2</v>
      </c>
      <c r="Q109" s="73">
        <v>6</v>
      </c>
      <c r="R109" s="71" t="s">
        <v>5</v>
      </c>
      <c r="S109" s="71">
        <v>5</v>
      </c>
      <c r="T109" s="71">
        <v>5</v>
      </c>
      <c r="U109" s="71">
        <v>7</v>
      </c>
      <c r="V109" s="71">
        <v>9</v>
      </c>
      <c r="W109" s="73">
        <v>7</v>
      </c>
      <c r="X109" s="71" t="s">
        <v>167</v>
      </c>
      <c r="Y109" s="71">
        <v>4</v>
      </c>
      <c r="Z109" s="71">
        <v>3</v>
      </c>
      <c r="AA109" s="71">
        <v>3</v>
      </c>
      <c r="AB109" s="81">
        <v>2016</v>
      </c>
      <c r="AC109" s="76" t="s">
        <v>32</v>
      </c>
      <c r="AD109" s="151" t="str">
        <f t="shared" si="1"/>
        <v>Ohio - C</v>
      </c>
      <c r="AE109" s="144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</row>
    <row r="110" spans="1:61" s="83" customFormat="1" ht="16.5" customHeight="1" x14ac:dyDescent="0.2">
      <c r="A110" s="190">
        <v>608</v>
      </c>
      <c r="B110" s="160">
        <v>430</v>
      </c>
      <c r="C110" s="160" t="s">
        <v>365</v>
      </c>
      <c r="D110" s="213">
        <v>7</v>
      </c>
      <c r="E110" s="214">
        <v>1</v>
      </c>
      <c r="F110" s="71">
        <v>6</v>
      </c>
      <c r="G110" s="73">
        <v>6</v>
      </c>
      <c r="H110" s="71">
        <v>5</v>
      </c>
      <c r="I110" s="71">
        <v>4</v>
      </c>
      <c r="J110" s="73">
        <v>4</v>
      </c>
      <c r="K110" s="71">
        <v>5</v>
      </c>
      <c r="L110" s="71">
        <v>3</v>
      </c>
      <c r="M110" s="73">
        <v>4</v>
      </c>
      <c r="N110" s="71">
        <v>3</v>
      </c>
      <c r="O110" s="71">
        <v>2</v>
      </c>
      <c r="P110" s="71">
        <v>6</v>
      </c>
      <c r="Q110" s="73">
        <v>3</v>
      </c>
      <c r="R110" s="71">
        <v>4</v>
      </c>
      <c r="S110" s="71">
        <v>4</v>
      </c>
      <c r="T110" s="71">
        <v>7</v>
      </c>
      <c r="U110" s="71">
        <v>5</v>
      </c>
      <c r="V110" s="71">
        <v>6</v>
      </c>
      <c r="W110" s="73">
        <v>5</v>
      </c>
      <c r="X110" s="71" t="s">
        <v>174</v>
      </c>
      <c r="Y110" s="71">
        <v>5</v>
      </c>
      <c r="Z110" s="71">
        <v>8</v>
      </c>
      <c r="AA110" s="71">
        <v>8</v>
      </c>
      <c r="AB110" s="81">
        <v>2016</v>
      </c>
      <c r="AC110" s="76" t="s">
        <v>28</v>
      </c>
      <c r="AD110" s="151" t="str">
        <f t="shared" si="1"/>
        <v>Opal - A</v>
      </c>
      <c r="AE110" s="144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</row>
    <row r="111" spans="1:61" s="83" customFormat="1" ht="16.5" customHeight="1" x14ac:dyDescent="0.2">
      <c r="A111" s="190">
        <v>609</v>
      </c>
      <c r="B111" s="162">
        <v>431</v>
      </c>
      <c r="C111" s="160" t="s">
        <v>366</v>
      </c>
      <c r="D111" s="213">
        <v>7</v>
      </c>
      <c r="E111" s="214">
        <v>1</v>
      </c>
      <c r="F111" s="71">
        <v>5</v>
      </c>
      <c r="G111" s="73">
        <v>6</v>
      </c>
      <c r="H111" s="71">
        <v>4</v>
      </c>
      <c r="I111" s="71">
        <v>6</v>
      </c>
      <c r="J111" s="73">
        <v>6</v>
      </c>
      <c r="K111" s="71">
        <v>5</v>
      </c>
      <c r="L111" s="71">
        <v>3</v>
      </c>
      <c r="M111" s="73">
        <v>5</v>
      </c>
      <c r="N111" s="71">
        <v>5</v>
      </c>
      <c r="O111" s="71">
        <v>7</v>
      </c>
      <c r="P111" s="71">
        <v>4</v>
      </c>
      <c r="Q111" s="73">
        <v>5</v>
      </c>
      <c r="R111" s="71">
        <v>7</v>
      </c>
      <c r="S111" s="71">
        <v>5</v>
      </c>
      <c r="T111" s="71">
        <v>5</v>
      </c>
      <c r="U111" s="71">
        <v>6</v>
      </c>
      <c r="V111" s="71">
        <v>5</v>
      </c>
      <c r="W111" s="73">
        <v>7</v>
      </c>
      <c r="X111" s="71" t="s">
        <v>167</v>
      </c>
      <c r="Y111" s="71">
        <v>4</v>
      </c>
      <c r="Z111" s="71">
        <v>6</v>
      </c>
      <c r="AA111" s="71">
        <v>5</v>
      </c>
      <c r="AB111" s="81">
        <v>2016</v>
      </c>
      <c r="AC111" s="76" t="s">
        <v>30</v>
      </c>
      <c r="AD111" s="151" t="str">
        <f t="shared" si="1"/>
        <v>Orcas - B</v>
      </c>
      <c r="AE111" s="144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</row>
    <row r="112" spans="1:61" s="83" customFormat="1" ht="16.5" customHeight="1" x14ac:dyDescent="0.2">
      <c r="A112" s="190">
        <v>610</v>
      </c>
      <c r="B112" s="160"/>
      <c r="C112" s="160" t="s">
        <v>367</v>
      </c>
      <c r="D112" s="213">
        <v>7</v>
      </c>
      <c r="E112" s="214">
        <v>1</v>
      </c>
      <c r="F112" s="71">
        <v>6</v>
      </c>
      <c r="G112" s="73">
        <v>7</v>
      </c>
      <c r="H112" s="71">
        <v>5</v>
      </c>
      <c r="I112" s="71" t="s">
        <v>5</v>
      </c>
      <c r="J112" s="73">
        <v>4</v>
      </c>
      <c r="K112" s="71">
        <v>4</v>
      </c>
      <c r="L112" s="71">
        <v>3</v>
      </c>
      <c r="M112" s="73">
        <v>3</v>
      </c>
      <c r="N112" s="71">
        <v>3</v>
      </c>
      <c r="O112" s="71">
        <v>3</v>
      </c>
      <c r="P112" s="71">
        <v>4</v>
      </c>
      <c r="Q112" s="73">
        <v>5</v>
      </c>
      <c r="R112" s="71" t="s">
        <v>5</v>
      </c>
      <c r="S112" s="71">
        <v>4</v>
      </c>
      <c r="T112" s="71">
        <v>7</v>
      </c>
      <c r="U112" s="71">
        <v>5</v>
      </c>
      <c r="V112" s="71">
        <v>6</v>
      </c>
      <c r="W112" s="73">
        <v>6</v>
      </c>
      <c r="X112" s="71" t="s">
        <v>168</v>
      </c>
      <c r="Y112" s="71">
        <v>4</v>
      </c>
      <c r="Z112" s="71">
        <v>6</v>
      </c>
      <c r="AA112" s="71">
        <v>5</v>
      </c>
      <c r="AB112" s="81">
        <v>2016</v>
      </c>
      <c r="AC112" s="76" t="s">
        <v>30</v>
      </c>
      <c r="AD112" s="151" t="str">
        <f t="shared" si="1"/>
        <v>Oxal - B</v>
      </c>
      <c r="AE112" s="144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</row>
    <row r="113" spans="1:61" s="83" customFormat="1" ht="16.5" customHeight="1" x14ac:dyDescent="0.2">
      <c r="A113" s="190">
        <v>611</v>
      </c>
      <c r="B113" s="160"/>
      <c r="C113" s="160" t="s">
        <v>368</v>
      </c>
      <c r="D113" s="213">
        <v>7</v>
      </c>
      <c r="E113" s="214">
        <v>1</v>
      </c>
      <c r="F113" s="71">
        <v>5</v>
      </c>
      <c r="G113" s="73">
        <v>5</v>
      </c>
      <c r="H113" s="71" t="str">
        <f>LEFT(J113)</f>
        <v>3</v>
      </c>
      <c r="I113" s="71">
        <v>4</v>
      </c>
      <c r="J113" s="73">
        <v>3</v>
      </c>
      <c r="K113" s="71">
        <v>5</v>
      </c>
      <c r="L113" s="71">
        <v>2</v>
      </c>
      <c r="M113" s="73">
        <v>4</v>
      </c>
      <c r="N113" s="71">
        <v>5</v>
      </c>
      <c r="O113" s="71">
        <v>3</v>
      </c>
      <c r="P113" s="71">
        <v>5</v>
      </c>
      <c r="Q113" s="73">
        <v>3</v>
      </c>
      <c r="R113" s="71">
        <v>4</v>
      </c>
      <c r="S113" s="71">
        <v>5</v>
      </c>
      <c r="T113" s="71">
        <v>7</v>
      </c>
      <c r="U113" s="71">
        <v>4</v>
      </c>
      <c r="V113" s="71">
        <v>5</v>
      </c>
      <c r="W113" s="73">
        <v>5</v>
      </c>
      <c r="X113" s="71" t="s">
        <v>174</v>
      </c>
      <c r="Y113" s="71">
        <v>5</v>
      </c>
      <c r="Z113" s="71">
        <v>6</v>
      </c>
      <c r="AA113" s="71">
        <v>7</v>
      </c>
      <c r="AB113" s="81">
        <v>2016</v>
      </c>
      <c r="AC113" s="76" t="s">
        <v>28</v>
      </c>
      <c r="AD113" s="151" t="str">
        <f t="shared" si="1"/>
        <v>Pamier - A</v>
      </c>
      <c r="AE113" s="144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</row>
    <row r="114" spans="1:61" s="83" customFormat="1" ht="16.5" customHeight="1" x14ac:dyDescent="0.2">
      <c r="A114" s="190">
        <v>612</v>
      </c>
      <c r="B114" s="162"/>
      <c r="C114" s="160" t="s">
        <v>416</v>
      </c>
      <c r="D114" s="213">
        <v>7</v>
      </c>
      <c r="E114" s="214">
        <v>1</v>
      </c>
      <c r="F114" s="71">
        <v>4</v>
      </c>
      <c r="G114" s="73">
        <v>5</v>
      </c>
      <c r="H114" s="71">
        <v>5</v>
      </c>
      <c r="I114" s="71">
        <v>5</v>
      </c>
      <c r="J114" s="73">
        <v>2</v>
      </c>
      <c r="K114" s="71">
        <v>3</v>
      </c>
      <c r="L114" s="71">
        <v>2</v>
      </c>
      <c r="M114" s="73">
        <v>3</v>
      </c>
      <c r="N114" s="71">
        <v>4</v>
      </c>
      <c r="O114" s="71">
        <v>5</v>
      </c>
      <c r="P114" s="71">
        <v>3</v>
      </c>
      <c r="Q114" s="73">
        <v>5</v>
      </c>
      <c r="R114" s="235" t="s">
        <v>5</v>
      </c>
      <c r="S114" s="71">
        <v>5</v>
      </c>
      <c r="T114" s="71">
        <v>7</v>
      </c>
      <c r="U114" s="71">
        <v>5</v>
      </c>
      <c r="V114" s="71">
        <v>8</v>
      </c>
      <c r="W114" s="73">
        <v>8</v>
      </c>
      <c r="X114" s="235" t="s">
        <v>172</v>
      </c>
      <c r="Y114" s="71">
        <v>3</v>
      </c>
      <c r="Z114" s="71">
        <v>5</v>
      </c>
      <c r="AA114" s="71">
        <v>5</v>
      </c>
      <c r="AB114" s="81">
        <v>2016</v>
      </c>
      <c r="AC114" s="76" t="s">
        <v>30</v>
      </c>
      <c r="AD114" s="151" t="str">
        <f t="shared" si="1"/>
        <v>Partner - B</v>
      </c>
      <c r="AE114" s="144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</row>
    <row r="115" spans="1:61" s="83" customFormat="1" ht="16.5" customHeight="1" x14ac:dyDescent="0.2">
      <c r="A115" s="190">
        <v>613</v>
      </c>
      <c r="B115" s="160">
        <v>432</v>
      </c>
      <c r="C115" s="160" t="s">
        <v>369</v>
      </c>
      <c r="D115" s="213">
        <v>7</v>
      </c>
      <c r="E115" s="214">
        <v>1</v>
      </c>
      <c r="F115" s="71">
        <v>5</v>
      </c>
      <c r="G115" s="73">
        <v>5</v>
      </c>
      <c r="H115" s="71">
        <v>4</v>
      </c>
      <c r="I115" s="71">
        <v>4</v>
      </c>
      <c r="J115" s="73">
        <v>5</v>
      </c>
      <c r="K115" s="71">
        <v>6</v>
      </c>
      <c r="L115" s="71">
        <v>3</v>
      </c>
      <c r="M115" s="73">
        <v>5</v>
      </c>
      <c r="N115" s="71">
        <v>5</v>
      </c>
      <c r="O115" s="71">
        <v>3</v>
      </c>
      <c r="P115" s="71">
        <v>5</v>
      </c>
      <c r="Q115" s="73">
        <v>4</v>
      </c>
      <c r="R115" s="71">
        <v>6</v>
      </c>
      <c r="S115" s="71">
        <v>4</v>
      </c>
      <c r="T115" s="71">
        <v>4</v>
      </c>
      <c r="U115" s="71">
        <v>7</v>
      </c>
      <c r="V115" s="71">
        <v>6</v>
      </c>
      <c r="W115" s="73">
        <v>6</v>
      </c>
      <c r="X115" s="71" t="s">
        <v>174</v>
      </c>
      <c r="Y115" s="71">
        <v>5</v>
      </c>
      <c r="Z115" s="71">
        <v>7</v>
      </c>
      <c r="AA115" s="71">
        <v>7</v>
      </c>
      <c r="AB115" s="81">
        <v>2016</v>
      </c>
      <c r="AC115" s="76" t="s">
        <v>28</v>
      </c>
      <c r="AD115" s="151" t="str">
        <f t="shared" si="1"/>
        <v>Patras - A</v>
      </c>
      <c r="AE115" s="144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</row>
    <row r="116" spans="1:61" s="83" customFormat="1" ht="16.5" customHeight="1" x14ac:dyDescent="0.2">
      <c r="A116" s="190">
        <v>614</v>
      </c>
      <c r="B116" s="160"/>
      <c r="C116" s="160" t="s">
        <v>449</v>
      </c>
      <c r="D116" s="213">
        <v>7</v>
      </c>
      <c r="E116" s="214">
        <v>1</v>
      </c>
      <c r="F116" s="71">
        <v>4</v>
      </c>
      <c r="G116" s="73">
        <v>4</v>
      </c>
      <c r="H116" s="71">
        <v>5</v>
      </c>
      <c r="I116" s="71">
        <v>4</v>
      </c>
      <c r="J116" s="73">
        <v>3</v>
      </c>
      <c r="K116" s="71">
        <v>5</v>
      </c>
      <c r="L116" s="71">
        <v>5</v>
      </c>
      <c r="M116" s="73">
        <v>7</v>
      </c>
      <c r="N116" s="71">
        <v>5</v>
      </c>
      <c r="O116" s="71" t="s">
        <v>5</v>
      </c>
      <c r="P116" s="71">
        <v>2</v>
      </c>
      <c r="Q116" s="73">
        <v>4</v>
      </c>
      <c r="R116" s="336" t="s">
        <v>5</v>
      </c>
      <c r="S116" s="71">
        <v>5</v>
      </c>
      <c r="T116" s="71">
        <v>4</v>
      </c>
      <c r="U116" s="71">
        <v>5</v>
      </c>
      <c r="V116" s="71">
        <v>3</v>
      </c>
      <c r="W116" s="73">
        <v>3</v>
      </c>
      <c r="X116" s="71">
        <v>8</v>
      </c>
      <c r="Y116" s="71">
        <v>9</v>
      </c>
      <c r="Z116" s="71">
        <v>9</v>
      </c>
      <c r="AA116" s="71">
        <v>8</v>
      </c>
      <c r="AB116" s="81">
        <v>2016</v>
      </c>
      <c r="AC116" s="76" t="s">
        <v>27</v>
      </c>
      <c r="AD116" s="151" t="str">
        <f t="shared" si="1"/>
        <v>Philipp - (E)</v>
      </c>
      <c r="AE116" s="144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</row>
    <row r="117" spans="1:61" s="83" customFormat="1" ht="16.5" customHeight="1" x14ac:dyDescent="0.2">
      <c r="A117" s="190">
        <v>615</v>
      </c>
      <c r="B117" s="160" t="s">
        <v>217</v>
      </c>
      <c r="C117" s="160" t="s">
        <v>498</v>
      </c>
      <c r="D117" s="213">
        <v>7</v>
      </c>
      <c r="E117" s="214">
        <v>1</v>
      </c>
      <c r="F117" s="71">
        <v>1</v>
      </c>
      <c r="G117" s="73">
        <v>3</v>
      </c>
      <c r="H117" s="71">
        <v>4</v>
      </c>
      <c r="I117" s="71" t="s">
        <v>5</v>
      </c>
      <c r="J117" s="73">
        <v>6</v>
      </c>
      <c r="K117" s="71">
        <v>7</v>
      </c>
      <c r="L117" s="71">
        <v>3</v>
      </c>
      <c r="M117" s="73">
        <v>4</v>
      </c>
      <c r="N117" s="71">
        <v>5</v>
      </c>
      <c r="O117" s="71">
        <v>4</v>
      </c>
      <c r="P117" s="71">
        <v>2</v>
      </c>
      <c r="Q117" s="73">
        <v>3</v>
      </c>
      <c r="R117" s="71" t="s">
        <v>5</v>
      </c>
      <c r="S117" s="71">
        <v>9</v>
      </c>
      <c r="T117" s="71">
        <v>2</v>
      </c>
      <c r="U117" s="71">
        <v>4</v>
      </c>
      <c r="V117" s="71">
        <v>3</v>
      </c>
      <c r="W117" s="73">
        <v>2</v>
      </c>
      <c r="X117" s="71" t="s">
        <v>174</v>
      </c>
      <c r="Y117" s="71">
        <v>7</v>
      </c>
      <c r="Z117" s="71">
        <v>7</v>
      </c>
      <c r="AA117" s="71">
        <v>9</v>
      </c>
      <c r="AB117" s="81">
        <v>2016</v>
      </c>
      <c r="AC117" s="76" t="s">
        <v>33</v>
      </c>
      <c r="AD117" s="151" t="str">
        <f t="shared" ref="AD117:AD144" si="2">C117</f>
        <v>Pilgrim PZO** - E</v>
      </c>
      <c r="AE117" s="144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</row>
    <row r="118" spans="1:61" s="83" customFormat="1" ht="16.5" customHeight="1" x14ac:dyDescent="0.2">
      <c r="A118" s="190">
        <v>616</v>
      </c>
      <c r="B118" s="160" t="s">
        <v>217</v>
      </c>
      <c r="C118" s="160" t="s">
        <v>370</v>
      </c>
      <c r="D118" s="213">
        <v>7</v>
      </c>
      <c r="E118" s="214">
        <v>1</v>
      </c>
      <c r="F118" s="71">
        <v>5</v>
      </c>
      <c r="G118" s="73">
        <v>6</v>
      </c>
      <c r="H118" s="71">
        <v>5</v>
      </c>
      <c r="I118" s="71">
        <v>5</v>
      </c>
      <c r="J118" s="73">
        <v>3</v>
      </c>
      <c r="K118" s="71">
        <v>6</v>
      </c>
      <c r="L118" s="71">
        <v>3</v>
      </c>
      <c r="M118" s="73">
        <v>4</v>
      </c>
      <c r="N118" s="71">
        <v>4</v>
      </c>
      <c r="O118" s="71">
        <v>4</v>
      </c>
      <c r="P118" s="71">
        <v>6</v>
      </c>
      <c r="Q118" s="73">
        <v>5</v>
      </c>
      <c r="R118" s="71">
        <v>4</v>
      </c>
      <c r="S118" s="71">
        <v>6</v>
      </c>
      <c r="T118" s="71">
        <v>6</v>
      </c>
      <c r="U118" s="71">
        <v>4</v>
      </c>
      <c r="V118" s="71">
        <v>7</v>
      </c>
      <c r="W118" s="73">
        <v>6</v>
      </c>
      <c r="X118" s="71" t="s">
        <v>170</v>
      </c>
      <c r="Y118" s="71">
        <v>5</v>
      </c>
      <c r="Z118" s="71">
        <v>8</v>
      </c>
      <c r="AA118" s="71">
        <v>6</v>
      </c>
      <c r="AB118" s="85">
        <v>2016</v>
      </c>
      <c r="AC118" s="76" t="s">
        <v>28</v>
      </c>
      <c r="AD118" s="151" t="str">
        <f t="shared" si="2"/>
        <v>Pionier - A</v>
      </c>
      <c r="AE118" s="144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</row>
    <row r="119" spans="1:61" s="83" customFormat="1" ht="16.5" customHeight="1" x14ac:dyDescent="0.2">
      <c r="A119" s="190">
        <v>617</v>
      </c>
      <c r="B119" s="160"/>
      <c r="C119" s="160" t="s">
        <v>415</v>
      </c>
      <c r="D119" s="213">
        <v>7</v>
      </c>
      <c r="E119" s="214">
        <v>1</v>
      </c>
      <c r="F119" s="71">
        <v>5</v>
      </c>
      <c r="G119" s="73">
        <v>5</v>
      </c>
      <c r="H119" s="71">
        <v>4</v>
      </c>
      <c r="I119" s="71">
        <v>4</v>
      </c>
      <c r="J119" s="73">
        <v>2</v>
      </c>
      <c r="K119" s="71">
        <v>6</v>
      </c>
      <c r="L119" s="71">
        <v>2</v>
      </c>
      <c r="M119" s="73">
        <v>4</v>
      </c>
      <c r="N119" s="71">
        <v>4</v>
      </c>
      <c r="O119" s="71">
        <v>2</v>
      </c>
      <c r="P119" s="71">
        <v>4</v>
      </c>
      <c r="Q119" s="73">
        <v>5</v>
      </c>
      <c r="R119" s="235" t="s">
        <v>5</v>
      </c>
      <c r="S119" s="71">
        <v>5</v>
      </c>
      <c r="T119" s="71">
        <v>6</v>
      </c>
      <c r="U119" s="71">
        <v>5</v>
      </c>
      <c r="V119" s="71">
        <v>6</v>
      </c>
      <c r="W119" s="73">
        <v>5</v>
      </c>
      <c r="X119" s="235" t="s">
        <v>171</v>
      </c>
      <c r="Y119" s="71">
        <v>8</v>
      </c>
      <c r="Z119" s="71">
        <v>9</v>
      </c>
      <c r="AA119" s="71">
        <v>8</v>
      </c>
      <c r="AB119" s="85">
        <v>2016</v>
      </c>
      <c r="AC119" s="76" t="s">
        <v>33</v>
      </c>
      <c r="AD119" s="151" t="str">
        <f t="shared" si="2"/>
        <v>Ponticus - E</v>
      </c>
      <c r="AE119" s="144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</row>
    <row r="120" spans="1:61" s="83" customFormat="1" ht="16.5" customHeight="1" x14ac:dyDescent="0.2">
      <c r="A120" s="190">
        <v>618</v>
      </c>
      <c r="B120" s="160"/>
      <c r="C120" s="160" t="s">
        <v>499</v>
      </c>
      <c r="D120" s="213">
        <v>7</v>
      </c>
      <c r="E120" s="214">
        <v>1</v>
      </c>
      <c r="F120" s="71">
        <v>4</v>
      </c>
      <c r="G120" s="73">
        <v>4</v>
      </c>
      <c r="H120" s="71">
        <v>5</v>
      </c>
      <c r="I120" s="336" t="s">
        <v>5</v>
      </c>
      <c r="J120" s="73">
        <v>5</v>
      </c>
      <c r="K120" s="71">
        <v>6</v>
      </c>
      <c r="L120" s="71">
        <v>4</v>
      </c>
      <c r="M120" s="73">
        <v>4</v>
      </c>
      <c r="N120" s="71">
        <v>5</v>
      </c>
      <c r="O120" s="71">
        <v>2</v>
      </c>
      <c r="P120" s="71">
        <v>4</v>
      </c>
      <c r="Q120" s="73">
        <v>3</v>
      </c>
      <c r="R120" s="336" t="s">
        <v>5</v>
      </c>
      <c r="S120" s="71">
        <v>7</v>
      </c>
      <c r="T120" s="71">
        <v>6</v>
      </c>
      <c r="U120" s="71">
        <v>4</v>
      </c>
      <c r="V120" s="71">
        <v>9</v>
      </c>
      <c r="W120" s="73">
        <v>8</v>
      </c>
      <c r="X120" s="336" t="s">
        <v>172</v>
      </c>
      <c r="Y120" s="71">
        <v>3</v>
      </c>
      <c r="Z120" s="71">
        <v>4</v>
      </c>
      <c r="AA120" s="71">
        <v>5</v>
      </c>
      <c r="AB120" s="85">
        <v>2016</v>
      </c>
      <c r="AC120" s="76" t="s">
        <v>30</v>
      </c>
      <c r="AD120" s="151" t="str">
        <f t="shared" si="2"/>
        <v>Porthus - B</v>
      </c>
      <c r="AE120" s="144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</row>
    <row r="121" spans="1:61" s="83" customFormat="1" ht="16.5" customHeight="1" x14ac:dyDescent="0.2">
      <c r="A121" s="190">
        <v>619</v>
      </c>
      <c r="B121" s="160">
        <v>434</v>
      </c>
      <c r="C121" s="160" t="s">
        <v>371</v>
      </c>
      <c r="D121" s="213">
        <v>7</v>
      </c>
      <c r="E121" s="214">
        <v>1</v>
      </c>
      <c r="F121" s="71">
        <v>5</v>
      </c>
      <c r="G121" s="73">
        <v>5</v>
      </c>
      <c r="H121" s="71">
        <v>4</v>
      </c>
      <c r="I121" s="71">
        <v>6</v>
      </c>
      <c r="J121" s="73">
        <v>3</v>
      </c>
      <c r="K121" s="71">
        <v>6</v>
      </c>
      <c r="L121" s="71">
        <v>3</v>
      </c>
      <c r="M121" s="73">
        <v>5</v>
      </c>
      <c r="N121" s="71">
        <v>5</v>
      </c>
      <c r="O121" s="71">
        <v>2</v>
      </c>
      <c r="P121" s="71">
        <v>6</v>
      </c>
      <c r="Q121" s="73">
        <v>5</v>
      </c>
      <c r="R121" s="71">
        <v>4</v>
      </c>
      <c r="S121" s="71">
        <v>6</v>
      </c>
      <c r="T121" s="71">
        <v>6</v>
      </c>
      <c r="U121" s="71">
        <v>4</v>
      </c>
      <c r="V121" s="71">
        <v>5</v>
      </c>
      <c r="W121" s="73">
        <v>6</v>
      </c>
      <c r="X121" s="71" t="s">
        <v>170</v>
      </c>
      <c r="Y121" s="71">
        <v>5</v>
      </c>
      <c r="Z121" s="71">
        <v>8</v>
      </c>
      <c r="AA121" s="71">
        <v>7</v>
      </c>
      <c r="AB121" s="81">
        <v>2016</v>
      </c>
      <c r="AC121" s="76" t="s">
        <v>28</v>
      </c>
      <c r="AD121" s="151" t="str">
        <f t="shared" si="2"/>
        <v>Potenzial - A</v>
      </c>
      <c r="AE121" s="144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</row>
    <row r="122" spans="1:61" s="83" customFormat="1" ht="16.5" customHeight="1" x14ac:dyDescent="0.2">
      <c r="A122" s="190">
        <v>620</v>
      </c>
      <c r="B122" s="160"/>
      <c r="C122" s="160" t="s">
        <v>450</v>
      </c>
      <c r="D122" s="213">
        <v>7</v>
      </c>
      <c r="E122" s="214">
        <v>1</v>
      </c>
      <c r="F122" s="71">
        <v>3</v>
      </c>
      <c r="G122" s="73">
        <v>4</v>
      </c>
      <c r="H122" s="71" t="str">
        <f>LEFT(J122)</f>
        <v>3</v>
      </c>
      <c r="I122" s="71">
        <v>6</v>
      </c>
      <c r="J122" s="73">
        <v>3</v>
      </c>
      <c r="K122" s="71">
        <v>5</v>
      </c>
      <c r="L122" s="71">
        <v>5</v>
      </c>
      <c r="M122" s="73">
        <v>6</v>
      </c>
      <c r="N122" s="71">
        <v>6</v>
      </c>
      <c r="O122" s="71" t="s">
        <v>5</v>
      </c>
      <c r="P122" s="71">
        <v>5</v>
      </c>
      <c r="Q122" s="73">
        <v>4</v>
      </c>
      <c r="R122" s="71">
        <v>6</v>
      </c>
      <c r="S122" s="71">
        <v>6</v>
      </c>
      <c r="T122" s="71">
        <v>4</v>
      </c>
      <c r="U122" s="71">
        <v>6</v>
      </c>
      <c r="V122" s="71">
        <v>6</v>
      </c>
      <c r="W122" s="73">
        <v>5</v>
      </c>
      <c r="X122" s="71" t="s">
        <v>171</v>
      </c>
      <c r="Y122" s="71">
        <v>5</v>
      </c>
      <c r="Z122" s="71">
        <v>6</v>
      </c>
      <c r="AA122" s="71">
        <v>5</v>
      </c>
      <c r="AB122" s="81">
        <v>2016</v>
      </c>
      <c r="AC122" s="76" t="s">
        <v>24</v>
      </c>
      <c r="AD122" s="151" t="str">
        <f t="shared" si="2"/>
        <v>Premio - (B)</v>
      </c>
      <c r="AE122" s="144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</row>
    <row r="123" spans="1:61" s="83" customFormat="1" ht="16.5" customHeight="1" x14ac:dyDescent="0.2">
      <c r="A123" s="190">
        <v>621</v>
      </c>
      <c r="B123" s="162"/>
      <c r="C123" s="160" t="s">
        <v>372</v>
      </c>
      <c r="D123" s="213">
        <v>7</v>
      </c>
      <c r="E123" s="214">
        <v>1</v>
      </c>
      <c r="F123" s="71">
        <v>5</v>
      </c>
      <c r="G123" s="73">
        <v>5</v>
      </c>
      <c r="H123" s="71">
        <v>4</v>
      </c>
      <c r="I123" s="71">
        <v>5</v>
      </c>
      <c r="J123" s="73">
        <v>5</v>
      </c>
      <c r="K123" s="71">
        <v>5</v>
      </c>
      <c r="L123" s="71">
        <v>2</v>
      </c>
      <c r="M123" s="73">
        <v>5</v>
      </c>
      <c r="N123" s="71">
        <v>4</v>
      </c>
      <c r="O123" s="71">
        <v>7</v>
      </c>
      <c r="P123" s="71">
        <v>5</v>
      </c>
      <c r="Q123" s="73">
        <v>5</v>
      </c>
      <c r="R123" s="71">
        <v>5</v>
      </c>
      <c r="S123" s="71">
        <v>6</v>
      </c>
      <c r="T123" s="71">
        <v>6</v>
      </c>
      <c r="U123" s="71">
        <v>4</v>
      </c>
      <c r="V123" s="71">
        <v>5</v>
      </c>
      <c r="W123" s="73">
        <v>7</v>
      </c>
      <c r="X123" s="71" t="s">
        <v>168</v>
      </c>
      <c r="Y123" s="71">
        <v>3</v>
      </c>
      <c r="Z123" s="71">
        <v>6</v>
      </c>
      <c r="AA123" s="71">
        <v>4</v>
      </c>
      <c r="AB123" s="81">
        <v>2016</v>
      </c>
      <c r="AC123" s="76" t="s">
        <v>30</v>
      </c>
      <c r="AD123" s="151" t="str">
        <f t="shared" si="2"/>
        <v>Primus - B</v>
      </c>
      <c r="AE123" s="144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</row>
    <row r="124" spans="1:61" s="83" customFormat="1" ht="16.5" customHeight="1" x14ac:dyDescent="0.2">
      <c r="A124" s="190">
        <v>622</v>
      </c>
      <c r="B124" s="160"/>
      <c r="C124" s="160" t="s">
        <v>413</v>
      </c>
      <c r="D124" s="213">
        <v>7</v>
      </c>
      <c r="E124" s="214">
        <v>1</v>
      </c>
      <c r="F124" s="71">
        <v>5</v>
      </c>
      <c r="G124" s="73">
        <v>6</v>
      </c>
      <c r="H124" s="71">
        <v>4</v>
      </c>
      <c r="I124" s="71">
        <v>4</v>
      </c>
      <c r="J124" s="73">
        <v>3</v>
      </c>
      <c r="K124" s="71">
        <v>5</v>
      </c>
      <c r="L124" s="71">
        <v>3</v>
      </c>
      <c r="M124" s="73">
        <v>4</v>
      </c>
      <c r="N124" s="71">
        <v>5</v>
      </c>
      <c r="O124" s="71">
        <v>3</v>
      </c>
      <c r="P124" s="71">
        <v>7</v>
      </c>
      <c r="Q124" s="73">
        <v>4</v>
      </c>
      <c r="R124" s="235" t="s">
        <v>5</v>
      </c>
      <c r="S124" s="71">
        <v>6</v>
      </c>
      <c r="T124" s="71">
        <v>7</v>
      </c>
      <c r="U124" s="71">
        <v>3</v>
      </c>
      <c r="V124" s="71">
        <v>8</v>
      </c>
      <c r="W124" s="73">
        <v>8</v>
      </c>
      <c r="X124" s="235" t="s">
        <v>170</v>
      </c>
      <c r="Y124" s="71">
        <v>3</v>
      </c>
      <c r="Z124" s="71">
        <v>6</v>
      </c>
      <c r="AA124" s="71">
        <v>6</v>
      </c>
      <c r="AB124" s="337">
        <v>2016</v>
      </c>
      <c r="AC124" s="76" t="s">
        <v>30</v>
      </c>
      <c r="AD124" s="151" t="str">
        <f t="shared" si="2"/>
        <v>Produzent - B</v>
      </c>
      <c r="AE124" s="144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</row>
    <row r="125" spans="1:61" s="83" customFormat="1" ht="16.5" customHeight="1" x14ac:dyDescent="0.2">
      <c r="A125" s="190">
        <v>623</v>
      </c>
      <c r="B125" s="160" t="s">
        <v>217</v>
      </c>
      <c r="C125" s="160" t="s">
        <v>500</v>
      </c>
      <c r="D125" s="213">
        <v>7</v>
      </c>
      <c r="E125" s="214">
        <v>1</v>
      </c>
      <c r="F125" s="71">
        <v>5</v>
      </c>
      <c r="G125" s="73">
        <v>5</v>
      </c>
      <c r="H125" s="71">
        <v>3</v>
      </c>
      <c r="I125" s="71">
        <v>6</v>
      </c>
      <c r="J125" s="73">
        <v>5</v>
      </c>
      <c r="K125" s="71">
        <v>3</v>
      </c>
      <c r="L125" s="71">
        <v>3</v>
      </c>
      <c r="M125" s="73">
        <v>5</v>
      </c>
      <c r="N125" s="71">
        <v>6</v>
      </c>
      <c r="O125" s="71">
        <v>2</v>
      </c>
      <c r="P125" s="71">
        <v>4</v>
      </c>
      <c r="Q125" s="73">
        <v>5</v>
      </c>
      <c r="R125" s="71" t="s">
        <v>5</v>
      </c>
      <c r="S125" s="71">
        <v>5</v>
      </c>
      <c r="T125" s="71">
        <v>7</v>
      </c>
      <c r="U125" s="71">
        <v>4</v>
      </c>
      <c r="V125" s="71">
        <v>8</v>
      </c>
      <c r="W125" s="73">
        <v>7</v>
      </c>
      <c r="X125" s="71" t="s">
        <v>168</v>
      </c>
      <c r="Y125" s="71">
        <v>5</v>
      </c>
      <c r="Z125" s="71">
        <v>5</v>
      </c>
      <c r="AA125" s="71">
        <v>6</v>
      </c>
      <c r="AB125" s="81">
        <v>2016</v>
      </c>
      <c r="AC125" s="76" t="s">
        <v>28</v>
      </c>
      <c r="AD125" s="151" t="str">
        <f t="shared" si="2"/>
        <v>Rebell** - A</v>
      </c>
      <c r="AE125" s="144" t="s">
        <v>501</v>
      </c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</row>
    <row r="126" spans="1:61" s="83" customFormat="1" ht="16.5" customHeight="1" x14ac:dyDescent="0.2">
      <c r="A126" s="190">
        <v>624</v>
      </c>
      <c r="B126" s="160" t="s">
        <v>217</v>
      </c>
      <c r="C126" s="160" t="s">
        <v>373</v>
      </c>
      <c r="D126" s="213">
        <v>7</v>
      </c>
      <c r="E126" s="214">
        <v>1</v>
      </c>
      <c r="F126" s="71">
        <v>5</v>
      </c>
      <c r="G126" s="73">
        <v>6</v>
      </c>
      <c r="H126" s="71">
        <v>3</v>
      </c>
      <c r="I126" s="71">
        <v>4</v>
      </c>
      <c r="J126" s="73">
        <v>4</v>
      </c>
      <c r="K126" s="71">
        <v>5</v>
      </c>
      <c r="L126" s="71">
        <v>4</v>
      </c>
      <c r="M126" s="73">
        <v>4</v>
      </c>
      <c r="N126" s="71">
        <v>5</v>
      </c>
      <c r="O126" s="71">
        <v>3</v>
      </c>
      <c r="P126" s="71">
        <v>3</v>
      </c>
      <c r="Q126" s="73">
        <v>4</v>
      </c>
      <c r="R126" s="71">
        <v>5</v>
      </c>
      <c r="S126" s="71">
        <v>6</v>
      </c>
      <c r="T126" s="71">
        <v>5</v>
      </c>
      <c r="U126" s="71">
        <v>6</v>
      </c>
      <c r="V126" s="71">
        <v>8</v>
      </c>
      <c r="W126" s="73">
        <v>8</v>
      </c>
      <c r="X126" s="71" t="s">
        <v>171</v>
      </c>
      <c r="Y126" s="71">
        <v>4</v>
      </c>
      <c r="Z126" s="71">
        <v>7</v>
      </c>
      <c r="AA126" s="71">
        <v>6</v>
      </c>
      <c r="AB126" s="81">
        <v>2016</v>
      </c>
      <c r="AC126" s="76" t="s">
        <v>28</v>
      </c>
      <c r="AD126" s="151" t="str">
        <f t="shared" si="2"/>
        <v>RGT Reform - A</v>
      </c>
      <c r="AE126" s="144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</row>
    <row r="127" spans="1:61" s="83" customFormat="1" ht="16.5" customHeight="1" x14ac:dyDescent="0.2">
      <c r="A127" s="190">
        <v>625</v>
      </c>
      <c r="B127" s="160"/>
      <c r="C127" s="160" t="s">
        <v>414</v>
      </c>
      <c r="D127" s="213">
        <v>7</v>
      </c>
      <c r="E127" s="214">
        <v>1</v>
      </c>
      <c r="F127" s="71">
        <v>6</v>
      </c>
      <c r="G127" s="71">
        <v>6</v>
      </c>
      <c r="H127" s="71">
        <v>4</v>
      </c>
      <c r="I127" s="71">
        <v>5</v>
      </c>
      <c r="J127" s="71">
        <v>5</v>
      </c>
      <c r="K127" s="71">
        <v>5</v>
      </c>
      <c r="L127" s="71">
        <v>2</v>
      </c>
      <c r="M127" s="71">
        <v>3</v>
      </c>
      <c r="N127" s="71">
        <v>5</v>
      </c>
      <c r="O127" s="71">
        <v>3</v>
      </c>
      <c r="P127" s="71">
        <v>3</v>
      </c>
      <c r="Q127" s="71">
        <v>4</v>
      </c>
      <c r="R127" s="235" t="s">
        <v>5</v>
      </c>
      <c r="S127" s="71">
        <v>6</v>
      </c>
      <c r="T127" s="71">
        <v>8</v>
      </c>
      <c r="U127" s="71">
        <v>3</v>
      </c>
      <c r="V127" s="71">
        <v>9</v>
      </c>
      <c r="W127" s="71">
        <v>8</v>
      </c>
      <c r="X127" s="235" t="s">
        <v>172</v>
      </c>
      <c r="Y127" s="71">
        <v>1</v>
      </c>
      <c r="Z127" s="71">
        <v>4</v>
      </c>
      <c r="AA127" s="71">
        <v>3</v>
      </c>
      <c r="AB127" s="81">
        <v>2016</v>
      </c>
      <c r="AC127" s="76" t="s">
        <v>32</v>
      </c>
      <c r="AD127" s="151" t="str">
        <f t="shared" si="2"/>
        <v>Rockefeller - C</v>
      </c>
      <c r="AE127" s="144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</row>
    <row r="128" spans="1:61" s="83" customFormat="1" ht="16.5" customHeight="1" x14ac:dyDescent="0.2">
      <c r="A128" s="190">
        <v>626</v>
      </c>
      <c r="B128" s="160"/>
      <c r="C128" s="160" t="s">
        <v>374</v>
      </c>
      <c r="D128" s="213">
        <v>7</v>
      </c>
      <c r="E128" s="214">
        <v>1</v>
      </c>
      <c r="F128" s="71">
        <v>4</v>
      </c>
      <c r="G128" s="73">
        <v>4</v>
      </c>
      <c r="H128" s="71">
        <v>5</v>
      </c>
      <c r="I128" s="71">
        <v>4</v>
      </c>
      <c r="J128" s="73">
        <v>4</v>
      </c>
      <c r="K128" s="71">
        <v>5</v>
      </c>
      <c r="L128" s="71">
        <v>4</v>
      </c>
      <c r="M128" s="73">
        <v>4</v>
      </c>
      <c r="N128" s="71">
        <v>5</v>
      </c>
      <c r="O128" s="71">
        <v>6</v>
      </c>
      <c r="P128" s="71">
        <v>3</v>
      </c>
      <c r="Q128" s="73">
        <v>4</v>
      </c>
      <c r="R128" s="71">
        <v>5</v>
      </c>
      <c r="S128" s="71">
        <v>7</v>
      </c>
      <c r="T128" s="71">
        <v>6</v>
      </c>
      <c r="U128" s="71">
        <v>4</v>
      </c>
      <c r="V128" s="71">
        <v>7</v>
      </c>
      <c r="W128" s="73">
        <v>7</v>
      </c>
      <c r="X128" s="71" t="s">
        <v>167</v>
      </c>
      <c r="Y128" s="71">
        <v>3</v>
      </c>
      <c r="Z128" s="71">
        <v>5</v>
      </c>
      <c r="AA128" s="71">
        <v>6</v>
      </c>
      <c r="AB128" s="81">
        <v>2016</v>
      </c>
      <c r="AC128" s="76" t="s">
        <v>30</v>
      </c>
      <c r="AD128" s="151" t="str">
        <f t="shared" si="2"/>
        <v>Rumor - B</v>
      </c>
      <c r="AE128" s="144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</row>
    <row r="129" spans="1:61" s="83" customFormat="1" ht="16.5" customHeight="1" x14ac:dyDescent="0.2">
      <c r="A129" s="190">
        <v>627</v>
      </c>
      <c r="B129" s="160"/>
      <c r="C129" s="160" t="s">
        <v>375</v>
      </c>
      <c r="D129" s="213">
        <v>7</v>
      </c>
      <c r="E129" s="214">
        <v>1</v>
      </c>
      <c r="F129" s="71">
        <v>5</v>
      </c>
      <c r="G129" s="73">
        <v>5</v>
      </c>
      <c r="H129" s="71">
        <v>6</v>
      </c>
      <c r="I129" s="71">
        <v>3</v>
      </c>
      <c r="J129" s="73">
        <v>5</v>
      </c>
      <c r="K129" s="71">
        <v>6</v>
      </c>
      <c r="L129" s="71">
        <v>5</v>
      </c>
      <c r="M129" s="73">
        <v>5</v>
      </c>
      <c r="N129" s="71">
        <v>4</v>
      </c>
      <c r="O129" s="71">
        <v>4</v>
      </c>
      <c r="P129" s="71">
        <v>4</v>
      </c>
      <c r="Q129" s="73">
        <v>3</v>
      </c>
      <c r="R129" s="71">
        <v>5</v>
      </c>
      <c r="S129" s="71">
        <v>5</v>
      </c>
      <c r="T129" s="71">
        <v>5</v>
      </c>
      <c r="U129" s="71">
        <v>6</v>
      </c>
      <c r="V129" s="71">
        <v>6</v>
      </c>
      <c r="W129" s="73">
        <v>6</v>
      </c>
      <c r="X129" s="71" t="s">
        <v>184</v>
      </c>
      <c r="Y129" s="71">
        <v>5</v>
      </c>
      <c r="Z129" s="71">
        <v>5</v>
      </c>
      <c r="AA129" s="71">
        <v>7</v>
      </c>
      <c r="AB129" s="81">
        <v>2016</v>
      </c>
      <c r="AC129" s="76" t="s">
        <v>28</v>
      </c>
      <c r="AD129" s="151" t="str">
        <f t="shared" si="2"/>
        <v>Sailor - A</v>
      </c>
      <c r="AE129" s="144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</row>
    <row r="130" spans="1:61" s="83" customFormat="1" ht="16.5" customHeight="1" x14ac:dyDescent="0.2">
      <c r="A130" s="190">
        <v>628</v>
      </c>
      <c r="B130" s="160" t="s">
        <v>217</v>
      </c>
      <c r="C130" s="160" t="s">
        <v>376</v>
      </c>
      <c r="D130" s="213">
        <v>7</v>
      </c>
      <c r="E130" s="214">
        <v>1</v>
      </c>
      <c r="F130" s="71">
        <v>5</v>
      </c>
      <c r="G130" s="73">
        <v>5</v>
      </c>
      <c r="H130" s="71">
        <v>4</v>
      </c>
      <c r="I130" s="71">
        <v>5</v>
      </c>
      <c r="J130" s="73">
        <v>4</v>
      </c>
      <c r="K130" s="71">
        <v>3</v>
      </c>
      <c r="L130" s="71">
        <v>2</v>
      </c>
      <c r="M130" s="73">
        <v>5</v>
      </c>
      <c r="N130" s="71">
        <v>5</v>
      </c>
      <c r="O130" s="71">
        <v>6</v>
      </c>
      <c r="P130" s="71">
        <v>3</v>
      </c>
      <c r="Q130" s="73">
        <v>4</v>
      </c>
      <c r="R130" s="71" t="s">
        <v>5</v>
      </c>
      <c r="S130" s="71">
        <v>6</v>
      </c>
      <c r="T130" s="71">
        <v>7</v>
      </c>
      <c r="U130" s="71">
        <v>5</v>
      </c>
      <c r="V130" s="71">
        <v>6</v>
      </c>
      <c r="W130" s="73">
        <v>8</v>
      </c>
      <c r="X130" s="71" t="s">
        <v>182</v>
      </c>
      <c r="Y130" s="71">
        <v>1</v>
      </c>
      <c r="Z130" s="71">
        <v>3</v>
      </c>
      <c r="AA130" s="71">
        <v>3</v>
      </c>
      <c r="AB130" s="81">
        <v>2016</v>
      </c>
      <c r="AC130" s="76" t="s">
        <v>32</v>
      </c>
      <c r="AD130" s="151" t="str">
        <f t="shared" si="2"/>
        <v>Sarmund - C</v>
      </c>
      <c r="AE130" s="144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</row>
    <row r="131" spans="1:61" s="83" customFormat="1" ht="16.5" customHeight="1" x14ac:dyDescent="0.2">
      <c r="A131" s="190">
        <v>629</v>
      </c>
      <c r="B131" s="162"/>
      <c r="C131" s="160" t="s">
        <v>377</v>
      </c>
      <c r="D131" s="213">
        <v>7</v>
      </c>
      <c r="E131" s="214">
        <v>1</v>
      </c>
      <c r="F131" s="71">
        <v>5</v>
      </c>
      <c r="G131" s="73">
        <v>5</v>
      </c>
      <c r="H131" s="71">
        <v>5</v>
      </c>
      <c r="I131" s="71">
        <v>4</v>
      </c>
      <c r="J131" s="73">
        <v>6</v>
      </c>
      <c r="K131" s="71">
        <v>6</v>
      </c>
      <c r="L131" s="71">
        <v>5</v>
      </c>
      <c r="M131" s="73">
        <v>4</v>
      </c>
      <c r="N131" s="71">
        <v>5</v>
      </c>
      <c r="O131" s="71" t="s">
        <v>5</v>
      </c>
      <c r="P131" s="71">
        <v>8</v>
      </c>
      <c r="Q131" s="73">
        <v>5</v>
      </c>
      <c r="R131" s="71">
        <v>5</v>
      </c>
      <c r="S131" s="71">
        <v>5</v>
      </c>
      <c r="T131" s="71">
        <v>5</v>
      </c>
      <c r="U131" s="71">
        <v>6</v>
      </c>
      <c r="V131" s="71">
        <v>5</v>
      </c>
      <c r="W131" s="73">
        <v>5</v>
      </c>
      <c r="X131" s="71" t="s">
        <v>170</v>
      </c>
      <c r="Y131" s="71">
        <v>6</v>
      </c>
      <c r="Z131" s="71">
        <v>7</v>
      </c>
      <c r="AA131" s="71">
        <v>7</v>
      </c>
      <c r="AB131" s="81">
        <v>2016</v>
      </c>
      <c r="AC131" s="76" t="s">
        <v>28</v>
      </c>
      <c r="AD131" s="151" t="str">
        <f t="shared" si="2"/>
        <v>Schamane - A</v>
      </c>
      <c r="AE131" s="144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</row>
    <row r="132" spans="1:61" s="83" customFormat="1" ht="16.5" customHeight="1" x14ac:dyDescent="0.2">
      <c r="A132" s="190">
        <v>630</v>
      </c>
      <c r="B132" s="162"/>
      <c r="C132" s="160" t="s">
        <v>503</v>
      </c>
      <c r="D132" s="213">
        <v>7</v>
      </c>
      <c r="E132" s="214">
        <v>1</v>
      </c>
      <c r="F132" s="71">
        <v>5</v>
      </c>
      <c r="G132" s="73">
        <v>6</v>
      </c>
      <c r="H132" s="71">
        <v>4</v>
      </c>
      <c r="I132" s="336" t="s">
        <v>5</v>
      </c>
      <c r="J132" s="73">
        <v>4</v>
      </c>
      <c r="K132" s="71">
        <v>4</v>
      </c>
      <c r="L132" s="71">
        <v>1</v>
      </c>
      <c r="M132" s="73">
        <v>3</v>
      </c>
      <c r="N132" s="71">
        <v>6</v>
      </c>
      <c r="O132" s="71">
        <v>3</v>
      </c>
      <c r="P132" s="71">
        <v>4</v>
      </c>
      <c r="Q132" s="73">
        <v>4</v>
      </c>
      <c r="R132" s="336" t="s">
        <v>5</v>
      </c>
      <c r="S132" s="71">
        <v>6</v>
      </c>
      <c r="T132" s="71">
        <v>7</v>
      </c>
      <c r="U132" s="71">
        <v>4</v>
      </c>
      <c r="V132" s="71">
        <v>9</v>
      </c>
      <c r="W132" s="73">
        <v>9</v>
      </c>
      <c r="X132" s="336" t="s">
        <v>172</v>
      </c>
      <c r="Y132" s="71">
        <v>1</v>
      </c>
      <c r="Z132" s="71">
        <v>5</v>
      </c>
      <c r="AA132" s="71">
        <v>5</v>
      </c>
      <c r="AB132" s="81">
        <v>2016</v>
      </c>
      <c r="AC132" s="76" t="s">
        <v>32</v>
      </c>
      <c r="AD132" s="151" t="str">
        <f t="shared" si="2"/>
        <v>Sheriff - C</v>
      </c>
      <c r="AE132" s="144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</row>
    <row r="133" spans="1:61" s="83" customFormat="1" ht="16.5" customHeight="1" x14ac:dyDescent="0.2">
      <c r="A133" s="190">
        <v>631</v>
      </c>
      <c r="B133" s="160">
        <v>436</v>
      </c>
      <c r="C133" s="160" t="s">
        <v>451</v>
      </c>
      <c r="D133" s="213">
        <v>7</v>
      </c>
      <c r="E133" s="214">
        <v>1</v>
      </c>
      <c r="F133" s="71">
        <v>5</v>
      </c>
      <c r="G133" s="73">
        <v>6</v>
      </c>
      <c r="H133" s="71">
        <v>5</v>
      </c>
      <c r="I133" s="71">
        <v>5</v>
      </c>
      <c r="J133" s="73">
        <v>6</v>
      </c>
      <c r="K133" s="71">
        <v>5</v>
      </c>
      <c r="L133" s="71">
        <v>4</v>
      </c>
      <c r="M133" s="73">
        <v>5</v>
      </c>
      <c r="N133" s="71">
        <v>6</v>
      </c>
      <c r="O133" s="71">
        <v>4</v>
      </c>
      <c r="P133" s="71">
        <v>3</v>
      </c>
      <c r="Q133" s="73">
        <v>6</v>
      </c>
      <c r="R133" s="71">
        <v>5</v>
      </c>
      <c r="S133" s="71">
        <v>5</v>
      </c>
      <c r="T133" s="71">
        <v>7</v>
      </c>
      <c r="U133" s="71">
        <v>4</v>
      </c>
      <c r="V133" s="71">
        <v>8</v>
      </c>
      <c r="W133" s="73">
        <v>8</v>
      </c>
      <c r="X133" s="71" t="s">
        <v>174</v>
      </c>
      <c r="Y133" s="71">
        <v>2</v>
      </c>
      <c r="Z133" s="71">
        <v>6</v>
      </c>
      <c r="AA133" s="71">
        <v>5</v>
      </c>
      <c r="AB133" s="81">
        <v>2016</v>
      </c>
      <c r="AC133" s="93" t="s">
        <v>30</v>
      </c>
      <c r="AD133" s="151" t="str">
        <f t="shared" si="2"/>
        <v>Smaragd - B</v>
      </c>
      <c r="AE133" s="144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</row>
    <row r="134" spans="1:61" s="83" customFormat="1" ht="16.5" customHeight="1" x14ac:dyDescent="0.2">
      <c r="A134" s="190">
        <v>632</v>
      </c>
      <c r="B134" s="160"/>
      <c r="C134" s="160" t="s">
        <v>452</v>
      </c>
      <c r="D134" s="213">
        <v>7</v>
      </c>
      <c r="E134" s="214">
        <v>1</v>
      </c>
      <c r="F134" s="71">
        <v>2</v>
      </c>
      <c r="G134" s="73">
        <v>4</v>
      </c>
      <c r="H134" s="71">
        <v>4</v>
      </c>
      <c r="I134" s="235" t="s">
        <v>5</v>
      </c>
      <c r="J134" s="73">
        <v>5</v>
      </c>
      <c r="K134" s="71">
        <v>6</v>
      </c>
      <c r="L134" s="71">
        <v>6</v>
      </c>
      <c r="M134" s="73">
        <v>3</v>
      </c>
      <c r="N134" s="71">
        <v>4</v>
      </c>
      <c r="O134" s="71">
        <v>2</v>
      </c>
      <c r="P134" s="71">
        <v>7</v>
      </c>
      <c r="Q134" s="73">
        <v>4</v>
      </c>
      <c r="R134" s="235" t="s">
        <v>5</v>
      </c>
      <c r="S134" s="71">
        <v>5</v>
      </c>
      <c r="T134" s="71">
        <v>4</v>
      </c>
      <c r="U134" s="71">
        <v>7</v>
      </c>
      <c r="V134" s="71">
        <v>7</v>
      </c>
      <c r="W134" s="73">
        <v>7</v>
      </c>
      <c r="X134" s="71">
        <v>6</v>
      </c>
      <c r="Y134" s="71">
        <v>4</v>
      </c>
      <c r="Z134" s="71">
        <v>6</v>
      </c>
      <c r="AA134" s="71">
        <v>6</v>
      </c>
      <c r="AB134" s="337">
        <v>2016</v>
      </c>
      <c r="AC134" s="76" t="s">
        <v>23</v>
      </c>
      <c r="AD134" s="151" t="str">
        <f t="shared" si="2"/>
        <v>Solehio (A)</v>
      </c>
      <c r="AE134" s="144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</row>
    <row r="135" spans="1:61" s="83" customFormat="1" ht="16.5" customHeight="1" x14ac:dyDescent="0.2">
      <c r="A135" s="190">
        <v>633</v>
      </c>
      <c r="B135" s="162"/>
      <c r="C135" s="160" t="s">
        <v>378</v>
      </c>
      <c r="D135" s="213">
        <v>7</v>
      </c>
      <c r="E135" s="214">
        <v>1</v>
      </c>
      <c r="F135" s="71">
        <v>5</v>
      </c>
      <c r="G135" s="73">
        <v>6</v>
      </c>
      <c r="H135" s="71">
        <v>4</v>
      </c>
      <c r="I135" s="71">
        <v>7</v>
      </c>
      <c r="J135" s="73">
        <v>3</v>
      </c>
      <c r="K135" s="71">
        <v>3</v>
      </c>
      <c r="L135" s="71">
        <v>5</v>
      </c>
      <c r="M135" s="73">
        <v>5</v>
      </c>
      <c r="N135" s="71">
        <v>6</v>
      </c>
      <c r="O135" s="71" t="s">
        <v>5</v>
      </c>
      <c r="P135" s="71">
        <v>6</v>
      </c>
      <c r="Q135" s="73">
        <v>5</v>
      </c>
      <c r="R135" s="71">
        <v>6</v>
      </c>
      <c r="S135" s="71">
        <v>4</v>
      </c>
      <c r="T135" s="71">
        <v>5</v>
      </c>
      <c r="U135" s="71">
        <v>6</v>
      </c>
      <c r="V135" s="71">
        <v>6</v>
      </c>
      <c r="W135" s="73">
        <v>6</v>
      </c>
      <c r="X135" s="71" t="s">
        <v>176</v>
      </c>
      <c r="Y135" s="71">
        <v>5</v>
      </c>
      <c r="Z135" s="71">
        <v>4</v>
      </c>
      <c r="AA135" s="71">
        <v>5</v>
      </c>
      <c r="AB135" s="81">
        <v>2016</v>
      </c>
      <c r="AC135" s="76" t="s">
        <v>30</v>
      </c>
      <c r="AD135" s="151" t="str">
        <f t="shared" si="2"/>
        <v>Sophytra - B</v>
      </c>
      <c r="AE135" s="144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</row>
    <row r="136" spans="1:61" s="83" customFormat="1" ht="16.5" customHeight="1" x14ac:dyDescent="0.2">
      <c r="A136" s="190">
        <v>634</v>
      </c>
      <c r="B136" s="162" t="s">
        <v>217</v>
      </c>
      <c r="C136" s="160" t="s">
        <v>379</v>
      </c>
      <c r="D136" s="213">
        <v>7</v>
      </c>
      <c r="E136" s="214">
        <v>1</v>
      </c>
      <c r="F136" s="71">
        <v>4</v>
      </c>
      <c r="G136" s="73">
        <v>5</v>
      </c>
      <c r="H136" s="71">
        <v>5</v>
      </c>
      <c r="I136" s="71">
        <v>5</v>
      </c>
      <c r="J136" s="73">
        <v>3</v>
      </c>
      <c r="K136" s="71">
        <v>5</v>
      </c>
      <c r="L136" s="71">
        <v>3</v>
      </c>
      <c r="M136" s="73">
        <v>3</v>
      </c>
      <c r="N136" s="71">
        <v>4</v>
      </c>
      <c r="O136" s="71">
        <v>1</v>
      </c>
      <c r="P136" s="71">
        <v>4</v>
      </c>
      <c r="Q136" s="73">
        <v>3</v>
      </c>
      <c r="R136" s="71" t="s">
        <v>5</v>
      </c>
      <c r="S136" s="71">
        <v>5</v>
      </c>
      <c r="T136" s="71">
        <v>7</v>
      </c>
      <c r="U136" s="71">
        <v>5</v>
      </c>
      <c r="V136" s="71">
        <v>6</v>
      </c>
      <c r="W136" s="73">
        <v>5</v>
      </c>
      <c r="X136" s="71" t="s">
        <v>172</v>
      </c>
      <c r="Y136" s="71">
        <v>7</v>
      </c>
      <c r="Z136" s="71">
        <v>8</v>
      </c>
      <c r="AA136" s="71">
        <v>7</v>
      </c>
      <c r="AB136" s="81">
        <v>2016</v>
      </c>
      <c r="AC136" s="76" t="s">
        <v>28</v>
      </c>
      <c r="AD136" s="151" t="str">
        <f t="shared" si="2"/>
        <v>Spontan - A</v>
      </c>
      <c r="AE136" s="144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</row>
    <row r="137" spans="1:61" s="83" customFormat="1" ht="16.5" customHeight="1" x14ac:dyDescent="0.2">
      <c r="A137" s="190">
        <v>635</v>
      </c>
      <c r="B137" s="160">
        <v>437</v>
      </c>
      <c r="C137" s="160" t="s">
        <v>380</v>
      </c>
      <c r="D137" s="213">
        <v>7</v>
      </c>
      <c r="E137" s="214">
        <v>1</v>
      </c>
      <c r="F137" s="71">
        <v>6</v>
      </c>
      <c r="G137" s="73">
        <v>7</v>
      </c>
      <c r="H137" s="71">
        <v>3</v>
      </c>
      <c r="I137" s="71">
        <v>6</v>
      </c>
      <c r="J137" s="73">
        <v>4</v>
      </c>
      <c r="K137" s="71">
        <v>5</v>
      </c>
      <c r="L137" s="71">
        <v>1</v>
      </c>
      <c r="M137" s="73">
        <v>3</v>
      </c>
      <c r="N137" s="71">
        <v>6</v>
      </c>
      <c r="O137" s="71">
        <v>3</v>
      </c>
      <c r="P137" s="71">
        <v>2</v>
      </c>
      <c r="Q137" s="73">
        <v>5</v>
      </c>
      <c r="R137" s="71">
        <v>4</v>
      </c>
      <c r="S137" s="71">
        <v>5</v>
      </c>
      <c r="T137" s="71">
        <v>7</v>
      </c>
      <c r="U137" s="71">
        <v>4</v>
      </c>
      <c r="V137" s="71">
        <v>7</v>
      </c>
      <c r="W137" s="73">
        <v>7</v>
      </c>
      <c r="X137" s="71" t="s">
        <v>178</v>
      </c>
      <c r="Y137" s="71">
        <v>3</v>
      </c>
      <c r="Z137" s="71">
        <v>4</v>
      </c>
      <c r="AA137" s="71">
        <v>3</v>
      </c>
      <c r="AB137" s="81">
        <v>2016</v>
      </c>
      <c r="AC137" s="76" t="s">
        <v>265</v>
      </c>
      <c r="AD137" s="151" t="str">
        <f t="shared" si="2"/>
        <v>Tabasco - Ck</v>
      </c>
      <c r="AE137" s="144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</row>
    <row r="138" spans="1:61" s="83" customFormat="1" ht="16.5" customHeight="1" x14ac:dyDescent="0.2">
      <c r="A138" s="190">
        <v>636</v>
      </c>
      <c r="B138" s="160">
        <v>438</v>
      </c>
      <c r="C138" s="160" t="s">
        <v>381</v>
      </c>
      <c r="D138" s="213">
        <v>7</v>
      </c>
      <c r="E138" s="214">
        <v>1</v>
      </c>
      <c r="F138" s="71">
        <v>5</v>
      </c>
      <c r="G138" s="73">
        <v>6</v>
      </c>
      <c r="H138" s="71">
        <v>4</v>
      </c>
      <c r="I138" s="71">
        <v>4</v>
      </c>
      <c r="J138" s="73">
        <v>5</v>
      </c>
      <c r="K138" s="71">
        <v>6</v>
      </c>
      <c r="L138" s="71">
        <v>2</v>
      </c>
      <c r="M138" s="73">
        <v>4</v>
      </c>
      <c r="N138" s="71">
        <v>6</v>
      </c>
      <c r="O138" s="71">
        <v>2</v>
      </c>
      <c r="P138" s="71">
        <v>5</v>
      </c>
      <c r="Q138" s="73">
        <v>7</v>
      </c>
      <c r="R138" s="71">
        <v>5</v>
      </c>
      <c r="S138" s="71">
        <v>6</v>
      </c>
      <c r="T138" s="71">
        <v>6</v>
      </c>
      <c r="U138" s="71">
        <v>5</v>
      </c>
      <c r="V138" s="71">
        <v>8</v>
      </c>
      <c r="W138" s="73">
        <v>8</v>
      </c>
      <c r="X138" s="71" t="s">
        <v>172</v>
      </c>
      <c r="Y138" s="71">
        <v>2</v>
      </c>
      <c r="Z138" s="71">
        <v>5</v>
      </c>
      <c r="AA138" s="71">
        <v>6</v>
      </c>
      <c r="AB138" s="81">
        <v>2016</v>
      </c>
      <c r="AC138" s="76" t="s">
        <v>30</v>
      </c>
      <c r="AD138" s="151" t="str">
        <f t="shared" si="2"/>
        <v>Tobak - B</v>
      </c>
      <c r="AE138" s="144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</row>
    <row r="139" spans="1:61" s="83" customFormat="1" ht="16.5" customHeight="1" x14ac:dyDescent="0.2">
      <c r="A139" s="190">
        <v>637</v>
      </c>
      <c r="B139" s="162"/>
      <c r="C139" s="160" t="s">
        <v>382</v>
      </c>
      <c r="D139" s="213">
        <v>7</v>
      </c>
      <c r="E139" s="214">
        <v>1</v>
      </c>
      <c r="F139" s="71">
        <v>5</v>
      </c>
      <c r="G139" s="73">
        <v>5</v>
      </c>
      <c r="H139" s="71">
        <v>5</v>
      </c>
      <c r="I139" s="71">
        <v>4</v>
      </c>
      <c r="J139" s="73">
        <v>6</v>
      </c>
      <c r="K139" s="71">
        <v>6</v>
      </c>
      <c r="L139" s="71">
        <v>5</v>
      </c>
      <c r="M139" s="73">
        <v>5</v>
      </c>
      <c r="N139" s="71">
        <v>4</v>
      </c>
      <c r="O139" s="71">
        <v>3</v>
      </c>
      <c r="P139" s="71">
        <v>7</v>
      </c>
      <c r="Q139" s="73">
        <v>2</v>
      </c>
      <c r="R139" s="336" t="s">
        <v>5</v>
      </c>
      <c r="S139" s="71">
        <v>5</v>
      </c>
      <c r="T139" s="71">
        <v>5</v>
      </c>
      <c r="U139" s="71">
        <v>5</v>
      </c>
      <c r="V139" s="71">
        <v>4</v>
      </c>
      <c r="W139" s="73">
        <v>4</v>
      </c>
      <c r="X139" s="71" t="s">
        <v>173</v>
      </c>
      <c r="Y139" s="71">
        <v>6</v>
      </c>
      <c r="Z139" s="71">
        <v>8</v>
      </c>
      <c r="AA139" s="71">
        <v>7</v>
      </c>
      <c r="AB139" s="81">
        <v>2016</v>
      </c>
      <c r="AC139" s="76" t="s">
        <v>28</v>
      </c>
      <c r="AD139" s="151" t="str">
        <f t="shared" si="2"/>
        <v>Toras - A</v>
      </c>
      <c r="AE139" s="144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</row>
    <row r="140" spans="1:61" s="83" customFormat="1" ht="16.5" customHeight="1" x14ac:dyDescent="0.2">
      <c r="A140" s="190">
        <v>638</v>
      </c>
      <c r="B140" s="162" t="s">
        <v>217</v>
      </c>
      <c r="C140" s="160" t="s">
        <v>383</v>
      </c>
      <c r="D140" s="213">
        <v>7</v>
      </c>
      <c r="E140" s="214">
        <v>1</v>
      </c>
      <c r="F140" s="71">
        <v>4</v>
      </c>
      <c r="G140" s="73">
        <v>5</v>
      </c>
      <c r="H140" s="71">
        <v>5</v>
      </c>
      <c r="I140" s="71">
        <v>6</v>
      </c>
      <c r="J140" s="73">
        <v>6</v>
      </c>
      <c r="K140" s="71">
        <v>5</v>
      </c>
      <c r="L140" s="71">
        <v>2</v>
      </c>
      <c r="M140" s="73">
        <v>4</v>
      </c>
      <c r="N140" s="71">
        <v>4</v>
      </c>
      <c r="O140" s="71">
        <v>2</v>
      </c>
      <c r="P140" s="71">
        <v>4</v>
      </c>
      <c r="Q140" s="73">
        <v>5</v>
      </c>
      <c r="R140" s="71" t="s">
        <v>5</v>
      </c>
      <c r="S140" s="71">
        <v>5</v>
      </c>
      <c r="T140" s="71">
        <v>6</v>
      </c>
      <c r="U140" s="71">
        <v>2</v>
      </c>
      <c r="V140" s="71">
        <v>2</v>
      </c>
      <c r="W140" s="73">
        <v>1</v>
      </c>
      <c r="X140" s="71" t="s">
        <v>5</v>
      </c>
      <c r="Y140" s="71" t="s">
        <v>5</v>
      </c>
      <c r="Z140" s="71" t="s">
        <v>5</v>
      </c>
      <c r="AA140" s="71" t="s">
        <v>5</v>
      </c>
      <c r="AB140" s="81">
        <v>2016</v>
      </c>
      <c r="AC140" s="76"/>
      <c r="AD140" s="151" t="str">
        <f t="shared" si="2"/>
        <v xml:space="preserve">Waxydie - </v>
      </c>
      <c r="AE140" s="144" t="s">
        <v>280</v>
      </c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</row>
    <row r="141" spans="1:61" s="83" customFormat="1" ht="16.5" customHeight="1" x14ac:dyDescent="0.2">
      <c r="A141" s="190">
        <v>639</v>
      </c>
      <c r="B141" s="162"/>
      <c r="C141" s="160" t="s">
        <v>504</v>
      </c>
      <c r="D141" s="213">
        <v>7</v>
      </c>
      <c r="E141" s="214">
        <v>1</v>
      </c>
      <c r="F141" s="71">
        <v>6</v>
      </c>
      <c r="G141" s="73">
        <v>6</v>
      </c>
      <c r="H141" s="71">
        <v>8</v>
      </c>
      <c r="I141" s="336" t="s">
        <v>5</v>
      </c>
      <c r="J141" s="73">
        <v>8</v>
      </c>
      <c r="K141" s="71">
        <v>6</v>
      </c>
      <c r="L141" s="71">
        <v>3</v>
      </c>
      <c r="M141" s="73">
        <v>4</v>
      </c>
      <c r="N141" s="71">
        <v>5</v>
      </c>
      <c r="O141" s="71">
        <v>2</v>
      </c>
      <c r="P141" s="71">
        <v>4</v>
      </c>
      <c r="Q141" s="73">
        <v>3</v>
      </c>
      <c r="R141" s="336" t="s">
        <v>5</v>
      </c>
      <c r="S141" s="71">
        <v>5</v>
      </c>
      <c r="T141" s="71">
        <v>6</v>
      </c>
      <c r="U141" s="71">
        <v>5</v>
      </c>
      <c r="V141" s="71">
        <v>5</v>
      </c>
      <c r="W141" s="73">
        <v>5</v>
      </c>
      <c r="X141" s="336" t="s">
        <v>167</v>
      </c>
      <c r="Y141" s="71">
        <v>6</v>
      </c>
      <c r="Z141" s="71">
        <v>7</v>
      </c>
      <c r="AA141" s="71">
        <v>8</v>
      </c>
      <c r="AB141" s="81">
        <v>2016</v>
      </c>
      <c r="AC141" s="76" t="s">
        <v>33</v>
      </c>
      <c r="AD141" s="151" t="str">
        <f t="shared" si="2"/>
        <v>Wilhelm SZS - E</v>
      </c>
      <c r="AE141" s="144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</row>
    <row r="142" spans="1:61" s="83" customFormat="1" ht="16.5" customHeight="1" x14ac:dyDescent="0.2">
      <c r="A142" s="190">
        <v>640</v>
      </c>
      <c r="B142" s="162">
        <v>440</v>
      </c>
      <c r="C142" s="160" t="s">
        <v>384</v>
      </c>
      <c r="D142" s="213">
        <v>7</v>
      </c>
      <c r="E142" s="214">
        <v>1</v>
      </c>
      <c r="F142" s="71">
        <v>5</v>
      </c>
      <c r="G142" s="73">
        <v>5</v>
      </c>
      <c r="H142" s="71">
        <v>6</v>
      </c>
      <c r="I142" s="71">
        <v>7</v>
      </c>
      <c r="J142" s="73">
        <v>4</v>
      </c>
      <c r="K142" s="71">
        <v>5</v>
      </c>
      <c r="L142" s="71">
        <v>8</v>
      </c>
      <c r="M142" s="73">
        <v>4</v>
      </c>
      <c r="N142" s="71">
        <v>5</v>
      </c>
      <c r="O142" s="71">
        <v>5</v>
      </c>
      <c r="P142" s="71">
        <v>5</v>
      </c>
      <c r="Q142" s="73">
        <v>5</v>
      </c>
      <c r="R142" s="71">
        <v>6</v>
      </c>
      <c r="S142" s="71">
        <v>4</v>
      </c>
      <c r="T142" s="71">
        <v>7</v>
      </c>
      <c r="U142" s="71">
        <v>5</v>
      </c>
      <c r="V142" s="71">
        <v>5</v>
      </c>
      <c r="W142" s="73">
        <v>6</v>
      </c>
      <c r="X142" s="71" t="s">
        <v>169</v>
      </c>
      <c r="Y142" s="71">
        <v>3</v>
      </c>
      <c r="Z142" s="71">
        <v>2</v>
      </c>
      <c r="AA142" s="71" t="s">
        <v>5</v>
      </c>
      <c r="AB142" s="81">
        <v>2016</v>
      </c>
      <c r="AC142" s="76" t="s">
        <v>32</v>
      </c>
      <c r="AD142" s="151" t="str">
        <f t="shared" si="2"/>
        <v>Winnetou - C</v>
      </c>
      <c r="AE142" s="144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</row>
    <row r="143" spans="1:61" s="83" customFormat="1" ht="16.5" customHeight="1" x14ac:dyDescent="0.2">
      <c r="A143" s="190">
        <v>641</v>
      </c>
      <c r="B143" s="160"/>
      <c r="C143" s="160" t="s">
        <v>385</v>
      </c>
      <c r="D143" s="213">
        <v>7</v>
      </c>
      <c r="E143" s="214">
        <v>1</v>
      </c>
      <c r="F143" s="71">
        <v>5</v>
      </c>
      <c r="G143" s="73">
        <v>5</v>
      </c>
      <c r="H143" s="71">
        <v>6</v>
      </c>
      <c r="I143" s="71" t="s">
        <v>5</v>
      </c>
      <c r="J143" s="73">
        <v>5</v>
      </c>
      <c r="K143" s="71">
        <v>6</v>
      </c>
      <c r="L143" s="71">
        <v>2</v>
      </c>
      <c r="M143" s="73">
        <v>3</v>
      </c>
      <c r="N143" s="71">
        <v>5</v>
      </c>
      <c r="O143" s="71">
        <v>3</v>
      </c>
      <c r="P143" s="71">
        <v>2</v>
      </c>
      <c r="Q143" s="73">
        <v>6</v>
      </c>
      <c r="R143" s="71" t="s">
        <v>5</v>
      </c>
      <c r="S143" s="71">
        <v>6</v>
      </c>
      <c r="T143" s="71">
        <v>8</v>
      </c>
      <c r="U143" s="71">
        <v>4</v>
      </c>
      <c r="V143" s="71">
        <v>7</v>
      </c>
      <c r="W143" s="73">
        <v>7</v>
      </c>
      <c r="X143" s="71" t="s">
        <v>172</v>
      </c>
      <c r="Y143" s="71">
        <v>3</v>
      </c>
      <c r="Z143" s="71">
        <v>2</v>
      </c>
      <c r="AA143" s="71">
        <v>3</v>
      </c>
      <c r="AB143" s="81">
        <v>2016</v>
      </c>
      <c r="AC143" s="76" t="s">
        <v>265</v>
      </c>
      <c r="AD143" s="151" t="str">
        <f t="shared" si="2"/>
        <v>Xantippe - Ck</v>
      </c>
      <c r="AE143" s="144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</row>
    <row r="144" spans="1:61" s="83" customFormat="1" ht="16.5" customHeight="1" x14ac:dyDescent="0.2">
      <c r="A144" s="190">
        <v>642</v>
      </c>
      <c r="B144" s="160"/>
      <c r="C144" s="160" t="s">
        <v>386</v>
      </c>
      <c r="D144" s="213">
        <v>7</v>
      </c>
      <c r="E144" s="214">
        <v>1</v>
      </c>
      <c r="F144" s="71">
        <v>4</v>
      </c>
      <c r="G144" s="73">
        <v>5</v>
      </c>
      <c r="H144" s="71">
        <v>5</v>
      </c>
      <c r="I144" s="71" t="s">
        <v>5</v>
      </c>
      <c r="J144" s="73">
        <v>4</v>
      </c>
      <c r="K144" s="71">
        <v>6</v>
      </c>
      <c r="L144" s="71">
        <v>2</v>
      </c>
      <c r="M144" s="73">
        <v>4</v>
      </c>
      <c r="N144" s="71">
        <v>4</v>
      </c>
      <c r="O144" s="71">
        <v>2</v>
      </c>
      <c r="P144" s="71">
        <v>4</v>
      </c>
      <c r="Q144" s="73">
        <v>4</v>
      </c>
      <c r="R144" s="71">
        <v>5</v>
      </c>
      <c r="S144" s="71">
        <v>5</v>
      </c>
      <c r="T144" s="71">
        <v>6</v>
      </c>
      <c r="U144" s="71">
        <v>5</v>
      </c>
      <c r="V144" s="71">
        <v>6</v>
      </c>
      <c r="W144" s="73">
        <v>5</v>
      </c>
      <c r="X144" s="71" t="s">
        <v>175</v>
      </c>
      <c r="Y144" s="71">
        <v>6</v>
      </c>
      <c r="Z144" s="71">
        <v>9</v>
      </c>
      <c r="AA144" s="71">
        <v>6</v>
      </c>
      <c r="AB144" s="81">
        <v>2016</v>
      </c>
      <c r="AC144" s="76" t="s">
        <v>28</v>
      </c>
      <c r="AD144" s="151" t="str">
        <f t="shared" si="2"/>
        <v>Zeppelin - A</v>
      </c>
      <c r="AE144" s="144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</row>
    <row r="145" spans="1:61" s="82" customFormat="1" ht="16.5" customHeight="1" x14ac:dyDescent="0.2">
      <c r="A145" s="194"/>
      <c r="B145" s="96"/>
      <c r="C145" s="96"/>
      <c r="D145" s="218"/>
      <c r="E145" s="219"/>
      <c r="F145" s="97"/>
      <c r="G145" s="99"/>
      <c r="H145" s="97"/>
      <c r="I145" s="97"/>
      <c r="J145" s="99"/>
      <c r="K145" s="97"/>
      <c r="L145" s="97"/>
      <c r="M145" s="99"/>
      <c r="N145" s="97"/>
      <c r="O145" s="97"/>
      <c r="P145" s="97"/>
      <c r="Q145" s="100"/>
      <c r="R145" s="97"/>
      <c r="S145" s="97"/>
      <c r="T145" s="97"/>
      <c r="U145" s="97"/>
      <c r="V145" s="97"/>
      <c r="W145" s="100"/>
      <c r="X145" s="97"/>
      <c r="Y145" s="97"/>
      <c r="Z145" s="97"/>
      <c r="AA145" s="97"/>
      <c r="AB145" s="98"/>
      <c r="AC145" s="96"/>
      <c r="AD145" s="96"/>
      <c r="AE145" s="144"/>
    </row>
    <row r="146" spans="1:61" s="82" customFormat="1" ht="16.5" customHeight="1" x14ac:dyDescent="0.2">
      <c r="A146" s="194"/>
      <c r="B146" s="96"/>
      <c r="C146" s="96"/>
      <c r="D146" s="218"/>
      <c r="E146" s="219"/>
      <c r="F146" s="97"/>
      <c r="G146" s="99"/>
      <c r="H146" s="97"/>
      <c r="I146" s="97"/>
      <c r="J146" s="99"/>
      <c r="K146" s="97"/>
      <c r="L146" s="97"/>
      <c r="M146" s="99"/>
      <c r="N146" s="97"/>
      <c r="O146" s="97"/>
      <c r="P146" s="97"/>
      <c r="Q146" s="100"/>
      <c r="R146" s="97"/>
      <c r="S146" s="97"/>
      <c r="T146" s="97"/>
      <c r="U146" s="97"/>
      <c r="V146" s="97"/>
      <c r="W146" s="100"/>
      <c r="X146" s="97"/>
      <c r="Y146" s="97"/>
      <c r="Z146" s="97"/>
      <c r="AA146" s="97"/>
      <c r="AB146" s="98"/>
      <c r="AC146" s="96"/>
      <c r="AD146" s="96"/>
      <c r="AE146" s="144"/>
    </row>
    <row r="147" spans="1:61" s="75" customFormat="1" ht="33" customHeight="1" x14ac:dyDescent="0.2">
      <c r="A147" s="201" t="s">
        <v>210</v>
      </c>
      <c r="B147" s="72" t="s">
        <v>297</v>
      </c>
      <c r="C147" s="72" t="s">
        <v>10</v>
      </c>
      <c r="D147" s="220" t="s">
        <v>9</v>
      </c>
      <c r="E147" s="212" t="s">
        <v>400</v>
      </c>
      <c r="F147" s="151" t="s">
        <v>34</v>
      </c>
      <c r="G147" s="73" t="s">
        <v>12</v>
      </c>
      <c r="H147" s="72" t="s">
        <v>113</v>
      </c>
      <c r="I147" s="72" t="s">
        <v>35</v>
      </c>
      <c r="J147" s="73" t="s">
        <v>13</v>
      </c>
      <c r="K147" s="151" t="s">
        <v>66</v>
      </c>
      <c r="L147" s="151" t="s">
        <v>65</v>
      </c>
      <c r="M147" s="73" t="s">
        <v>36</v>
      </c>
      <c r="N147" s="151" t="s">
        <v>68</v>
      </c>
      <c r="O147" s="72" t="s">
        <v>67</v>
      </c>
      <c r="P147" s="151" t="s">
        <v>69</v>
      </c>
      <c r="Q147" s="73" t="s">
        <v>70</v>
      </c>
      <c r="R147" s="102" t="s">
        <v>131</v>
      </c>
      <c r="S147" s="72" t="s">
        <v>16</v>
      </c>
      <c r="T147" s="72" t="s">
        <v>17</v>
      </c>
      <c r="U147" s="72" t="s">
        <v>42</v>
      </c>
      <c r="V147" s="72" t="s">
        <v>18</v>
      </c>
      <c r="W147" s="73" t="s">
        <v>19</v>
      </c>
      <c r="X147" s="72" t="s">
        <v>46</v>
      </c>
      <c r="Y147" s="72" t="s">
        <v>71</v>
      </c>
      <c r="Z147" s="72" t="s">
        <v>72</v>
      </c>
      <c r="AA147" s="72" t="s">
        <v>73</v>
      </c>
      <c r="AB147" s="101" t="s">
        <v>151</v>
      </c>
      <c r="AC147" s="69" t="s">
        <v>45</v>
      </c>
      <c r="AD147" s="72" t="s">
        <v>10</v>
      </c>
      <c r="AE147" s="146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</row>
    <row r="148" spans="1:61" s="108" customFormat="1" ht="17.25" customHeight="1" x14ac:dyDescent="0.2">
      <c r="A148" s="202">
        <v>101</v>
      </c>
      <c r="B148" s="132">
        <v>101</v>
      </c>
      <c r="C148" s="86" t="s">
        <v>262</v>
      </c>
      <c r="D148" s="221">
        <v>7</v>
      </c>
      <c r="E148" s="222">
        <v>1</v>
      </c>
      <c r="F148" s="106">
        <v>5</v>
      </c>
      <c r="G148" s="107">
        <v>6</v>
      </c>
      <c r="H148" s="106">
        <v>4</v>
      </c>
      <c r="I148" s="106">
        <v>5</v>
      </c>
      <c r="J148" s="107">
        <v>3</v>
      </c>
      <c r="K148" s="106">
        <v>3</v>
      </c>
      <c r="L148" s="106">
        <v>3</v>
      </c>
      <c r="M148" s="107">
        <v>5</v>
      </c>
      <c r="N148" s="106">
        <v>5</v>
      </c>
      <c r="O148" s="106">
        <v>4</v>
      </c>
      <c r="P148" s="106">
        <v>4</v>
      </c>
      <c r="Q148" s="107" t="s">
        <v>48</v>
      </c>
      <c r="R148" s="106"/>
      <c r="S148" s="106">
        <v>7</v>
      </c>
      <c r="T148" s="106">
        <v>3</v>
      </c>
      <c r="U148" s="106">
        <v>6</v>
      </c>
      <c r="V148" s="106">
        <v>6</v>
      </c>
      <c r="W148" s="107">
        <v>6</v>
      </c>
      <c r="X148" s="106">
        <v>6</v>
      </c>
      <c r="Y148" s="106">
        <v>4</v>
      </c>
      <c r="Z148" s="106">
        <v>6</v>
      </c>
      <c r="AA148" s="106">
        <v>2</v>
      </c>
      <c r="AB148" s="105">
        <v>2016</v>
      </c>
      <c r="AC148" s="104" t="s">
        <v>51</v>
      </c>
      <c r="AD148" s="106" t="str">
        <f>C148</f>
        <v>Albertine</v>
      </c>
      <c r="AE148" s="145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</row>
    <row r="149" spans="1:61" s="108" customFormat="1" ht="17.25" customHeight="1" x14ac:dyDescent="0.2">
      <c r="A149" s="202">
        <v>102</v>
      </c>
      <c r="B149" s="137">
        <v>102</v>
      </c>
      <c r="C149" s="86" t="s">
        <v>50</v>
      </c>
      <c r="D149" s="221">
        <v>7</v>
      </c>
      <c r="E149" s="222">
        <v>1</v>
      </c>
      <c r="F149" s="112">
        <v>5</v>
      </c>
      <c r="G149" s="113">
        <v>5</v>
      </c>
      <c r="H149" s="112">
        <v>4</v>
      </c>
      <c r="I149" s="112">
        <v>4</v>
      </c>
      <c r="J149" s="113">
        <v>4</v>
      </c>
      <c r="K149" s="112">
        <v>4</v>
      </c>
      <c r="L149" s="112">
        <v>4</v>
      </c>
      <c r="M149" s="113">
        <v>4</v>
      </c>
      <c r="N149" s="112">
        <v>5</v>
      </c>
      <c r="O149" s="112">
        <v>5</v>
      </c>
      <c r="P149" s="112">
        <v>4</v>
      </c>
      <c r="Q149" s="107" t="s">
        <v>74</v>
      </c>
      <c r="R149" s="112"/>
      <c r="S149" s="112">
        <v>8</v>
      </c>
      <c r="T149" s="112">
        <v>2</v>
      </c>
      <c r="U149" s="112">
        <v>7</v>
      </c>
      <c r="V149" s="112">
        <v>6</v>
      </c>
      <c r="W149" s="113">
        <v>6</v>
      </c>
      <c r="X149" s="112">
        <v>7</v>
      </c>
      <c r="Y149" s="112">
        <v>5</v>
      </c>
      <c r="Z149" s="106">
        <v>5</v>
      </c>
      <c r="AA149" s="112">
        <v>3</v>
      </c>
      <c r="AB149" s="111">
        <v>2016</v>
      </c>
      <c r="AC149" s="104" t="s">
        <v>51</v>
      </c>
      <c r="AD149" s="106" t="str">
        <f t="shared" ref="AD149:AD204" si="3">C149</f>
        <v xml:space="preserve">Anisette </v>
      </c>
      <c r="AE149" s="145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</row>
    <row r="150" spans="1:61" s="108" customFormat="1" ht="17.25" customHeight="1" x14ac:dyDescent="0.2">
      <c r="A150" s="202">
        <v>103</v>
      </c>
      <c r="B150" s="137">
        <v>104</v>
      </c>
      <c r="C150" s="86" t="s">
        <v>52</v>
      </c>
      <c r="D150" s="221">
        <v>7</v>
      </c>
      <c r="E150" s="222">
        <v>1</v>
      </c>
      <c r="F150" s="112">
        <v>4</v>
      </c>
      <c r="G150" s="113">
        <v>5</v>
      </c>
      <c r="H150" s="112">
        <v>4</v>
      </c>
      <c r="I150" s="112">
        <v>6</v>
      </c>
      <c r="J150" s="113">
        <v>5</v>
      </c>
      <c r="K150" s="112">
        <v>5</v>
      </c>
      <c r="L150" s="112">
        <v>5</v>
      </c>
      <c r="M150" s="113">
        <v>3</v>
      </c>
      <c r="N150" s="112">
        <v>4</v>
      </c>
      <c r="O150" s="112">
        <v>4</v>
      </c>
      <c r="P150" s="112">
        <v>3</v>
      </c>
      <c r="Q150" s="107" t="s">
        <v>48</v>
      </c>
      <c r="R150" s="112"/>
      <c r="S150" s="112">
        <v>8</v>
      </c>
      <c r="T150" s="112">
        <v>1</v>
      </c>
      <c r="U150" s="112">
        <v>7</v>
      </c>
      <c r="V150" s="112">
        <v>6</v>
      </c>
      <c r="W150" s="113">
        <v>5</v>
      </c>
      <c r="X150" s="112">
        <v>8</v>
      </c>
      <c r="Y150" s="112">
        <v>7</v>
      </c>
      <c r="Z150" s="106">
        <v>6</v>
      </c>
      <c r="AA150" s="112">
        <v>3</v>
      </c>
      <c r="AB150" s="111">
        <v>2016</v>
      </c>
      <c r="AC150" s="104" t="s">
        <v>51</v>
      </c>
      <c r="AD150" s="106" t="str">
        <f t="shared" si="3"/>
        <v xml:space="preserve">Augusta </v>
      </c>
      <c r="AE150" s="145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</row>
    <row r="151" spans="1:61" s="108" customFormat="1" ht="17.25" customHeight="1" x14ac:dyDescent="0.2">
      <c r="A151" s="202">
        <v>104</v>
      </c>
      <c r="B151" s="137">
        <v>105</v>
      </c>
      <c r="C151" s="86" t="s">
        <v>138</v>
      </c>
      <c r="D151" s="221">
        <v>7</v>
      </c>
      <c r="E151" s="222">
        <v>1</v>
      </c>
      <c r="F151" s="112">
        <v>5</v>
      </c>
      <c r="G151" s="113">
        <v>6</v>
      </c>
      <c r="H151" s="112">
        <v>4</v>
      </c>
      <c r="I151" s="112">
        <v>5</v>
      </c>
      <c r="J151" s="113">
        <v>4</v>
      </c>
      <c r="K151" s="112">
        <v>3</v>
      </c>
      <c r="L151" s="112">
        <v>3</v>
      </c>
      <c r="M151" s="113">
        <v>4</v>
      </c>
      <c r="N151" s="112">
        <v>4</v>
      </c>
      <c r="O151" s="112">
        <v>4</v>
      </c>
      <c r="P151" s="112">
        <v>5</v>
      </c>
      <c r="Q151" s="107" t="s">
        <v>48</v>
      </c>
      <c r="R151" s="112"/>
      <c r="S151" s="112">
        <v>8</v>
      </c>
      <c r="T151" s="112">
        <v>2</v>
      </c>
      <c r="U151" s="112">
        <v>7</v>
      </c>
      <c r="V151" s="112">
        <v>7</v>
      </c>
      <c r="W151" s="113">
        <v>6</v>
      </c>
      <c r="X151" s="112">
        <v>7</v>
      </c>
      <c r="Y151" s="112">
        <v>6</v>
      </c>
      <c r="Z151" s="106">
        <v>6</v>
      </c>
      <c r="AA151" s="112">
        <v>3</v>
      </c>
      <c r="AB151" s="111">
        <v>2016</v>
      </c>
      <c r="AC151" s="104" t="s">
        <v>51</v>
      </c>
      <c r="AD151" s="106" t="str">
        <f t="shared" si="3"/>
        <v>California</v>
      </c>
      <c r="AE151" s="145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</row>
    <row r="152" spans="1:61" s="108" customFormat="1" ht="17.25" customHeight="1" x14ac:dyDescent="0.2">
      <c r="A152" s="202">
        <v>105</v>
      </c>
      <c r="B152" s="137" t="s">
        <v>217</v>
      </c>
      <c r="C152" s="86" t="s">
        <v>219</v>
      </c>
      <c r="D152" s="221">
        <v>7</v>
      </c>
      <c r="E152" s="222">
        <v>1</v>
      </c>
      <c r="F152" s="112">
        <v>5</v>
      </c>
      <c r="G152" s="113">
        <v>6</v>
      </c>
      <c r="H152" s="112">
        <v>4</v>
      </c>
      <c r="I152" s="112">
        <v>5</v>
      </c>
      <c r="J152" s="113">
        <v>3</v>
      </c>
      <c r="K152" s="112">
        <v>3</v>
      </c>
      <c r="L152" s="112">
        <v>3</v>
      </c>
      <c r="M152" s="113">
        <v>6</v>
      </c>
      <c r="N152" s="112">
        <v>4</v>
      </c>
      <c r="O152" s="112">
        <v>6</v>
      </c>
      <c r="P152" s="112">
        <v>4</v>
      </c>
      <c r="Q152" s="107" t="s">
        <v>60</v>
      </c>
      <c r="R152" s="112"/>
      <c r="S152" s="112">
        <v>8</v>
      </c>
      <c r="T152" s="112">
        <v>2</v>
      </c>
      <c r="U152" s="112">
        <v>7</v>
      </c>
      <c r="V152" s="112">
        <v>7</v>
      </c>
      <c r="W152" s="113">
        <v>6</v>
      </c>
      <c r="X152" s="112">
        <v>7</v>
      </c>
      <c r="Y152" s="112">
        <v>6</v>
      </c>
      <c r="Z152" s="106">
        <v>7</v>
      </c>
      <c r="AA152" s="112">
        <v>3</v>
      </c>
      <c r="AB152" s="111">
        <v>2016</v>
      </c>
      <c r="AC152" s="104" t="s">
        <v>51</v>
      </c>
      <c r="AD152" s="106" t="str">
        <f t="shared" si="3"/>
        <v>Caribic</v>
      </c>
      <c r="AE152" s="145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</row>
    <row r="153" spans="1:61" s="108" customFormat="1" ht="17.25" customHeight="1" x14ac:dyDescent="0.2">
      <c r="A153" s="202">
        <v>106</v>
      </c>
      <c r="B153" s="137"/>
      <c r="C153" s="86" t="s">
        <v>139</v>
      </c>
      <c r="D153" s="221">
        <v>7</v>
      </c>
      <c r="E153" s="222">
        <v>1</v>
      </c>
      <c r="F153" s="112">
        <v>4</v>
      </c>
      <c r="G153" s="113">
        <v>5</v>
      </c>
      <c r="H153" s="112">
        <v>4</v>
      </c>
      <c r="I153" s="112">
        <v>5</v>
      </c>
      <c r="J153" s="113">
        <v>6</v>
      </c>
      <c r="K153" s="112">
        <v>5</v>
      </c>
      <c r="L153" s="112">
        <v>4</v>
      </c>
      <c r="M153" s="113">
        <v>4</v>
      </c>
      <c r="N153" s="112">
        <v>4</v>
      </c>
      <c r="O153" s="112">
        <v>4</v>
      </c>
      <c r="P153" s="112">
        <v>7</v>
      </c>
      <c r="Q153" s="107" t="s">
        <v>48</v>
      </c>
      <c r="R153" s="112"/>
      <c r="S153" s="112">
        <v>8</v>
      </c>
      <c r="T153" s="112">
        <v>2</v>
      </c>
      <c r="U153" s="112">
        <v>7</v>
      </c>
      <c r="V153" s="112">
        <v>7</v>
      </c>
      <c r="W153" s="113">
        <v>7</v>
      </c>
      <c r="X153" s="112">
        <v>7</v>
      </c>
      <c r="Y153" s="112">
        <v>6</v>
      </c>
      <c r="Z153" s="106">
        <v>6</v>
      </c>
      <c r="AA153" s="112">
        <v>2</v>
      </c>
      <c r="AB153" s="111">
        <v>2016</v>
      </c>
      <c r="AC153" s="104" t="s">
        <v>51</v>
      </c>
      <c r="AD153" s="106" t="str">
        <f t="shared" si="3"/>
        <v>Chalup</v>
      </c>
      <c r="AE153" s="145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</row>
    <row r="154" spans="1:61" s="108" customFormat="1" ht="17.25" customHeight="1" x14ac:dyDescent="0.2">
      <c r="A154" s="202">
        <v>107</v>
      </c>
      <c r="B154" s="137"/>
      <c r="C154" s="86" t="s">
        <v>31</v>
      </c>
      <c r="D154" s="221">
        <v>7</v>
      </c>
      <c r="E154" s="222">
        <v>1</v>
      </c>
      <c r="F154" s="112">
        <v>5</v>
      </c>
      <c r="G154" s="113">
        <v>5</v>
      </c>
      <c r="H154" s="112">
        <v>4</v>
      </c>
      <c r="I154" s="112">
        <v>6</v>
      </c>
      <c r="J154" s="113">
        <v>4</v>
      </c>
      <c r="K154" s="112">
        <v>5</v>
      </c>
      <c r="L154" s="112">
        <v>5</v>
      </c>
      <c r="M154" s="113">
        <v>5</v>
      </c>
      <c r="N154" s="112">
        <v>6</v>
      </c>
      <c r="O154" s="112">
        <v>4</v>
      </c>
      <c r="P154" s="112">
        <v>4</v>
      </c>
      <c r="Q154" s="107" t="s">
        <v>48</v>
      </c>
      <c r="R154" s="112"/>
      <c r="S154" s="112">
        <v>7</v>
      </c>
      <c r="T154" s="112">
        <v>3</v>
      </c>
      <c r="U154" s="112">
        <v>7</v>
      </c>
      <c r="V154" s="112">
        <v>6</v>
      </c>
      <c r="W154" s="113">
        <v>7</v>
      </c>
      <c r="X154" s="112">
        <v>7</v>
      </c>
      <c r="Y154" s="112">
        <v>5</v>
      </c>
      <c r="Z154" s="106">
        <v>6</v>
      </c>
      <c r="AA154" s="112">
        <v>2</v>
      </c>
      <c r="AB154" s="111">
        <v>2016</v>
      </c>
      <c r="AC154" s="104" t="s">
        <v>51</v>
      </c>
      <c r="AD154" s="106" t="str">
        <f t="shared" si="3"/>
        <v>Colonia</v>
      </c>
      <c r="AE154" s="145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</row>
    <row r="155" spans="1:61" s="108" customFormat="1" ht="17.25" customHeight="1" x14ac:dyDescent="0.2">
      <c r="A155" s="202">
        <v>108</v>
      </c>
      <c r="B155" s="132"/>
      <c r="C155" s="86" t="s">
        <v>274</v>
      </c>
      <c r="D155" s="221">
        <v>7</v>
      </c>
      <c r="E155" s="222">
        <v>1</v>
      </c>
      <c r="F155" s="112">
        <v>6</v>
      </c>
      <c r="G155" s="113">
        <v>5</v>
      </c>
      <c r="H155" s="112">
        <v>4</v>
      </c>
      <c r="I155" s="112">
        <v>5</v>
      </c>
      <c r="J155" s="113">
        <v>3</v>
      </c>
      <c r="K155" s="112">
        <v>4</v>
      </c>
      <c r="L155" s="112">
        <v>4</v>
      </c>
      <c r="M155" s="113">
        <v>3</v>
      </c>
      <c r="N155" s="112">
        <v>6</v>
      </c>
      <c r="O155" s="112">
        <v>5</v>
      </c>
      <c r="P155" s="112">
        <v>4</v>
      </c>
      <c r="Q155" s="107" t="s">
        <v>60</v>
      </c>
      <c r="R155" s="112"/>
      <c r="S155" s="112">
        <v>8</v>
      </c>
      <c r="T155" s="112">
        <v>2</v>
      </c>
      <c r="U155" s="112">
        <v>6</v>
      </c>
      <c r="V155" s="112">
        <v>5</v>
      </c>
      <c r="W155" s="113">
        <v>5</v>
      </c>
      <c r="X155" s="112">
        <v>7</v>
      </c>
      <c r="Y155" s="112">
        <v>5</v>
      </c>
      <c r="Z155" s="106">
        <v>7</v>
      </c>
      <c r="AA155" s="112">
        <v>4</v>
      </c>
      <c r="AB155" s="111">
        <v>2016</v>
      </c>
      <c r="AC155" s="104" t="s">
        <v>51</v>
      </c>
      <c r="AD155" s="106" t="str">
        <f t="shared" si="3"/>
        <v>Duplex</v>
      </c>
      <c r="AE155" s="145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</row>
    <row r="156" spans="1:61" s="108" customFormat="1" ht="17.25" customHeight="1" x14ac:dyDescent="0.2">
      <c r="A156" s="202">
        <v>109</v>
      </c>
      <c r="B156" s="132"/>
      <c r="C156" s="86" t="s">
        <v>473</v>
      </c>
      <c r="D156" s="221">
        <v>7</v>
      </c>
      <c r="E156" s="222">
        <v>1</v>
      </c>
      <c r="F156" s="112">
        <v>6</v>
      </c>
      <c r="G156" s="113">
        <v>6</v>
      </c>
      <c r="H156" s="112">
        <v>4</v>
      </c>
      <c r="I156" s="112" t="s">
        <v>5</v>
      </c>
      <c r="J156" s="113">
        <v>3</v>
      </c>
      <c r="K156" s="112">
        <v>4</v>
      </c>
      <c r="L156" s="112">
        <v>5</v>
      </c>
      <c r="M156" s="113">
        <v>4</v>
      </c>
      <c r="N156" s="112">
        <v>5</v>
      </c>
      <c r="O156" s="112">
        <v>5</v>
      </c>
      <c r="P156" s="112">
        <v>3</v>
      </c>
      <c r="Q156" s="107" t="s">
        <v>60</v>
      </c>
      <c r="R156" s="112"/>
      <c r="S156" s="112">
        <v>9</v>
      </c>
      <c r="T156" s="112">
        <v>1</v>
      </c>
      <c r="U156" s="112">
        <v>7</v>
      </c>
      <c r="V156" s="112">
        <v>6</v>
      </c>
      <c r="W156" s="113">
        <v>6</v>
      </c>
      <c r="X156" s="112">
        <v>8</v>
      </c>
      <c r="Y156" s="112">
        <v>7</v>
      </c>
      <c r="Z156" s="106">
        <v>6</v>
      </c>
      <c r="AA156" s="112">
        <v>3</v>
      </c>
      <c r="AB156" s="111">
        <v>2016</v>
      </c>
      <c r="AC156" s="104" t="s">
        <v>51</v>
      </c>
      <c r="AD156" s="106" t="str">
        <f t="shared" si="3"/>
        <v>Effi - neu</v>
      </c>
      <c r="AE156" s="145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</row>
    <row r="157" spans="1:61" s="108" customFormat="1" ht="17.25" customHeight="1" x14ac:dyDescent="0.2">
      <c r="A157" s="202">
        <v>110</v>
      </c>
      <c r="B157" s="137"/>
      <c r="C157" s="86" t="s">
        <v>54</v>
      </c>
      <c r="D157" s="223">
        <v>7</v>
      </c>
      <c r="E157" s="222">
        <v>1</v>
      </c>
      <c r="F157" s="112">
        <v>6</v>
      </c>
      <c r="G157" s="113">
        <v>6</v>
      </c>
      <c r="H157" s="112" t="s">
        <v>76</v>
      </c>
      <c r="I157" s="112">
        <v>5</v>
      </c>
      <c r="J157" s="113">
        <v>4</v>
      </c>
      <c r="K157" s="112">
        <v>4</v>
      </c>
      <c r="L157" s="112">
        <v>4</v>
      </c>
      <c r="M157" s="113">
        <v>4</v>
      </c>
      <c r="N157" s="112">
        <v>4</v>
      </c>
      <c r="O157" s="112">
        <v>4</v>
      </c>
      <c r="P157" s="112">
        <v>5</v>
      </c>
      <c r="Q157" s="107" t="s">
        <v>48</v>
      </c>
      <c r="R157" s="112"/>
      <c r="S157" s="112">
        <v>7</v>
      </c>
      <c r="T157" s="112">
        <v>3</v>
      </c>
      <c r="U157" s="112">
        <v>6</v>
      </c>
      <c r="V157" s="112">
        <v>5</v>
      </c>
      <c r="W157" s="113">
        <v>6</v>
      </c>
      <c r="X157" s="112">
        <v>7</v>
      </c>
      <c r="Y157" s="112">
        <v>5</v>
      </c>
      <c r="Z157" s="106">
        <v>6</v>
      </c>
      <c r="AA157" s="112">
        <v>2</v>
      </c>
      <c r="AB157" s="111">
        <v>2016</v>
      </c>
      <c r="AC157" s="104" t="s">
        <v>51</v>
      </c>
      <c r="AD157" s="106" t="str">
        <f t="shared" si="3"/>
        <v xml:space="preserve">Famosa </v>
      </c>
      <c r="AE157" s="145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</row>
    <row r="158" spans="1:61" s="108" customFormat="1" ht="17.25" customHeight="1" x14ac:dyDescent="0.2">
      <c r="A158" s="202">
        <v>111</v>
      </c>
      <c r="B158" s="137"/>
      <c r="C158" s="86" t="s">
        <v>275</v>
      </c>
      <c r="D158" s="223">
        <v>7</v>
      </c>
      <c r="E158" s="222">
        <v>1</v>
      </c>
      <c r="F158" s="112">
        <v>3</v>
      </c>
      <c r="G158" s="113">
        <v>4</v>
      </c>
      <c r="H158" s="112">
        <v>3</v>
      </c>
      <c r="I158" s="112">
        <v>4</v>
      </c>
      <c r="J158" s="113">
        <v>4</v>
      </c>
      <c r="K158" s="112">
        <v>6</v>
      </c>
      <c r="L158" s="112">
        <v>4</v>
      </c>
      <c r="M158" s="113">
        <v>4</v>
      </c>
      <c r="N158" s="112">
        <v>5</v>
      </c>
      <c r="O158" s="112">
        <v>4</v>
      </c>
      <c r="P158" s="112">
        <v>3</v>
      </c>
      <c r="Q158" s="107" t="s">
        <v>48</v>
      </c>
      <c r="R158" s="112"/>
      <c r="S158" s="112">
        <v>8</v>
      </c>
      <c r="T158" s="112">
        <v>2</v>
      </c>
      <c r="U158" s="112">
        <v>5</v>
      </c>
      <c r="V158" s="112">
        <v>4</v>
      </c>
      <c r="W158" s="113">
        <v>6</v>
      </c>
      <c r="X158" s="112">
        <v>7</v>
      </c>
      <c r="Y158" s="112">
        <v>5</v>
      </c>
      <c r="Z158" s="106">
        <v>5</v>
      </c>
      <c r="AA158" s="112">
        <v>3</v>
      </c>
      <c r="AB158" s="111">
        <v>2016</v>
      </c>
      <c r="AC158" s="104" t="s">
        <v>51</v>
      </c>
      <c r="AD158" s="106" t="str">
        <f t="shared" si="3"/>
        <v>Findora</v>
      </c>
      <c r="AE158" s="145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</row>
    <row r="159" spans="1:61" s="108" customFormat="1" ht="17.25" customHeight="1" x14ac:dyDescent="0.2">
      <c r="A159" s="202">
        <v>112</v>
      </c>
      <c r="B159" s="137"/>
      <c r="C159" s="86" t="s">
        <v>276</v>
      </c>
      <c r="D159" s="223">
        <v>7</v>
      </c>
      <c r="E159" s="222">
        <v>1</v>
      </c>
      <c r="F159" s="71">
        <v>5</v>
      </c>
      <c r="G159" s="78">
        <v>5</v>
      </c>
      <c r="H159" s="71">
        <v>4</v>
      </c>
      <c r="I159" s="71">
        <v>4</v>
      </c>
      <c r="J159" s="78">
        <v>4</v>
      </c>
      <c r="K159" s="71">
        <v>5</v>
      </c>
      <c r="L159" s="71">
        <v>4</v>
      </c>
      <c r="M159" s="78">
        <v>4</v>
      </c>
      <c r="N159" s="71">
        <v>4</v>
      </c>
      <c r="O159" s="71">
        <v>5</v>
      </c>
      <c r="P159" s="71">
        <v>4</v>
      </c>
      <c r="Q159" s="73" t="s">
        <v>60</v>
      </c>
      <c r="R159" s="71"/>
      <c r="S159" s="71">
        <v>8</v>
      </c>
      <c r="T159" s="71">
        <v>3</v>
      </c>
      <c r="U159" s="71">
        <v>6</v>
      </c>
      <c r="V159" s="71">
        <v>5</v>
      </c>
      <c r="W159" s="78">
        <v>5</v>
      </c>
      <c r="X159" s="71">
        <v>7</v>
      </c>
      <c r="Y159" s="71">
        <v>6</v>
      </c>
      <c r="Z159" s="151">
        <v>7</v>
      </c>
      <c r="AA159" s="71">
        <v>3</v>
      </c>
      <c r="AB159" s="111">
        <v>2016</v>
      </c>
      <c r="AC159" s="110" t="s">
        <v>51</v>
      </c>
      <c r="AD159" s="106" t="str">
        <f t="shared" si="3"/>
        <v>Fox</v>
      </c>
      <c r="AE159" s="145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</row>
    <row r="160" spans="1:61" s="108" customFormat="1" ht="17.25" customHeight="1" x14ac:dyDescent="0.2">
      <c r="A160" s="202">
        <v>113</v>
      </c>
      <c r="B160" s="109" t="s">
        <v>217</v>
      </c>
      <c r="C160" s="86" t="s">
        <v>239</v>
      </c>
      <c r="D160" s="223">
        <v>7</v>
      </c>
      <c r="E160" s="222">
        <v>1</v>
      </c>
      <c r="F160" s="71">
        <v>6</v>
      </c>
      <c r="G160" s="78">
        <v>6</v>
      </c>
      <c r="H160" s="71">
        <v>3</v>
      </c>
      <c r="I160" s="71">
        <v>5</v>
      </c>
      <c r="J160" s="78">
        <v>6</v>
      </c>
      <c r="K160" s="71">
        <v>4</v>
      </c>
      <c r="L160" s="71">
        <v>3</v>
      </c>
      <c r="M160" s="78">
        <v>5</v>
      </c>
      <c r="N160" s="71">
        <v>4</v>
      </c>
      <c r="O160" s="71">
        <v>4</v>
      </c>
      <c r="P160" s="71">
        <v>5</v>
      </c>
      <c r="Q160" s="73" t="s">
        <v>48</v>
      </c>
      <c r="R160" s="71"/>
      <c r="S160" s="71">
        <v>9</v>
      </c>
      <c r="T160" s="71">
        <v>1</v>
      </c>
      <c r="U160" s="71">
        <v>7</v>
      </c>
      <c r="V160" s="71">
        <v>6</v>
      </c>
      <c r="W160" s="78">
        <v>6</v>
      </c>
      <c r="X160" s="71">
        <v>8</v>
      </c>
      <c r="Y160" s="71">
        <v>7</v>
      </c>
      <c r="Z160" s="72">
        <v>7</v>
      </c>
      <c r="AA160" s="71">
        <v>3</v>
      </c>
      <c r="AB160" s="111">
        <v>2016</v>
      </c>
      <c r="AC160" s="110" t="s">
        <v>51</v>
      </c>
      <c r="AD160" s="106" t="str">
        <f t="shared" si="3"/>
        <v>Hickory</v>
      </c>
      <c r="AE160" s="145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</row>
    <row r="161" spans="1:61" s="108" customFormat="1" ht="17.25" customHeight="1" x14ac:dyDescent="0.2">
      <c r="A161" s="202">
        <v>114</v>
      </c>
      <c r="B161" s="109"/>
      <c r="C161" s="86" t="s">
        <v>474</v>
      </c>
      <c r="D161" s="223">
        <v>7</v>
      </c>
      <c r="E161" s="222">
        <v>1</v>
      </c>
      <c r="F161" s="71">
        <v>4</v>
      </c>
      <c r="G161" s="78">
        <v>5</v>
      </c>
      <c r="H161" s="71">
        <v>3</v>
      </c>
      <c r="I161" s="330" t="s">
        <v>5</v>
      </c>
      <c r="J161" s="78">
        <v>4</v>
      </c>
      <c r="K161" s="71">
        <v>4</v>
      </c>
      <c r="L161" s="71">
        <v>3</v>
      </c>
      <c r="M161" s="78">
        <v>4</v>
      </c>
      <c r="N161" s="71">
        <v>5</v>
      </c>
      <c r="O161" s="71">
        <v>4</v>
      </c>
      <c r="P161" s="71">
        <v>3</v>
      </c>
      <c r="Q161" s="73" t="s">
        <v>48</v>
      </c>
      <c r="R161" s="71"/>
      <c r="S161" s="71">
        <v>9</v>
      </c>
      <c r="T161" s="71">
        <v>1</v>
      </c>
      <c r="U161" s="71">
        <v>6</v>
      </c>
      <c r="V161" s="71">
        <v>8</v>
      </c>
      <c r="W161" s="78">
        <v>7</v>
      </c>
      <c r="X161" s="71">
        <v>6</v>
      </c>
      <c r="Y161" s="71">
        <v>4</v>
      </c>
      <c r="Z161" s="151">
        <v>5</v>
      </c>
      <c r="AA161" s="71">
        <v>1</v>
      </c>
      <c r="AB161" s="111">
        <v>2016</v>
      </c>
      <c r="AC161" s="110" t="s">
        <v>51</v>
      </c>
      <c r="AD161" s="106" t="str">
        <f t="shared" si="3"/>
        <v>Kathmandu - neu</v>
      </c>
      <c r="AE161" s="145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</row>
    <row r="162" spans="1:61" s="108" customFormat="1" ht="17.25" customHeight="1" x14ac:dyDescent="0.2">
      <c r="A162" s="202">
        <v>115</v>
      </c>
      <c r="B162" s="132"/>
      <c r="C162" s="86" t="s">
        <v>140</v>
      </c>
      <c r="D162" s="223">
        <v>7</v>
      </c>
      <c r="E162" s="222">
        <v>1</v>
      </c>
      <c r="F162" s="112">
        <v>5</v>
      </c>
      <c r="G162" s="113">
        <v>5</v>
      </c>
      <c r="H162" s="112">
        <v>4</v>
      </c>
      <c r="I162" s="112" t="s">
        <v>5</v>
      </c>
      <c r="J162" s="113">
        <v>3</v>
      </c>
      <c r="K162" s="112">
        <v>3</v>
      </c>
      <c r="L162" s="112">
        <v>4</v>
      </c>
      <c r="M162" s="113">
        <v>4</v>
      </c>
      <c r="N162" s="112">
        <v>6</v>
      </c>
      <c r="O162" s="112">
        <v>4</v>
      </c>
      <c r="P162" s="112">
        <v>4</v>
      </c>
      <c r="Q162" s="107" t="s">
        <v>48</v>
      </c>
      <c r="R162" s="112"/>
      <c r="S162" s="112">
        <v>8</v>
      </c>
      <c r="T162" s="112">
        <v>1</v>
      </c>
      <c r="U162" s="112">
        <v>6</v>
      </c>
      <c r="V162" s="112">
        <v>5</v>
      </c>
      <c r="W162" s="113">
        <v>5</v>
      </c>
      <c r="X162" s="112">
        <v>7</v>
      </c>
      <c r="Y162" s="112">
        <v>7</v>
      </c>
      <c r="Z162" s="106">
        <v>6</v>
      </c>
      <c r="AA162" s="112">
        <v>3</v>
      </c>
      <c r="AB162" s="111">
        <v>2016</v>
      </c>
      <c r="AC162" s="104" t="s">
        <v>51</v>
      </c>
      <c r="AD162" s="106" t="str">
        <f t="shared" si="3"/>
        <v>KWS Ariane</v>
      </c>
      <c r="AE162" s="145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</row>
    <row r="163" spans="1:61" s="108" customFormat="1" ht="17.25" customHeight="1" x14ac:dyDescent="0.2">
      <c r="A163" s="202">
        <v>116</v>
      </c>
      <c r="B163" s="137"/>
      <c r="C163" s="86" t="s">
        <v>428</v>
      </c>
      <c r="D163" s="223">
        <v>7</v>
      </c>
      <c r="E163" s="222">
        <v>1</v>
      </c>
      <c r="F163" s="112">
        <v>5</v>
      </c>
      <c r="G163" s="113">
        <v>6</v>
      </c>
      <c r="H163" s="112" t="s">
        <v>76</v>
      </c>
      <c r="I163" s="112">
        <v>6</v>
      </c>
      <c r="J163" s="113">
        <v>4</v>
      </c>
      <c r="K163" s="112">
        <v>4</v>
      </c>
      <c r="L163" s="112">
        <v>4</v>
      </c>
      <c r="M163" s="113">
        <v>6</v>
      </c>
      <c r="N163" s="112">
        <v>4</v>
      </c>
      <c r="O163" s="112">
        <v>7</v>
      </c>
      <c r="P163" s="112">
        <v>4</v>
      </c>
      <c r="Q163" s="107" t="s">
        <v>48</v>
      </c>
      <c r="R163" s="112"/>
      <c r="S163" s="112">
        <v>8</v>
      </c>
      <c r="T163" s="112">
        <v>1</v>
      </c>
      <c r="U163" s="112">
        <v>7</v>
      </c>
      <c r="V163" s="112">
        <v>7</v>
      </c>
      <c r="W163" s="113">
        <v>6</v>
      </c>
      <c r="X163" s="112">
        <v>7</v>
      </c>
      <c r="Y163" s="112">
        <v>6</v>
      </c>
      <c r="Z163" s="106">
        <v>7</v>
      </c>
      <c r="AA163" s="112">
        <v>3</v>
      </c>
      <c r="AB163" s="111">
        <v>2016</v>
      </c>
      <c r="AC163" s="104" t="s">
        <v>51</v>
      </c>
      <c r="AD163" s="106" t="str">
        <f t="shared" si="3"/>
        <v>KWS Cassia</v>
      </c>
      <c r="AE163" s="145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</row>
    <row r="164" spans="1:61" s="108" customFormat="1" ht="17.25" customHeight="1" x14ac:dyDescent="0.2">
      <c r="A164" s="202">
        <v>117</v>
      </c>
      <c r="B164" s="103" t="s">
        <v>217</v>
      </c>
      <c r="C164" s="86" t="s">
        <v>145</v>
      </c>
      <c r="D164" s="223">
        <v>7</v>
      </c>
      <c r="E164" s="222">
        <v>1</v>
      </c>
      <c r="F164" s="112">
        <v>5</v>
      </c>
      <c r="G164" s="113">
        <v>5</v>
      </c>
      <c r="H164" s="112">
        <v>3</v>
      </c>
      <c r="I164" s="112">
        <v>6</v>
      </c>
      <c r="J164" s="113">
        <v>5</v>
      </c>
      <c r="K164" s="112">
        <v>5</v>
      </c>
      <c r="L164" s="112">
        <v>3</v>
      </c>
      <c r="M164" s="113">
        <v>6</v>
      </c>
      <c r="N164" s="112">
        <v>4</v>
      </c>
      <c r="O164" s="112">
        <v>4</v>
      </c>
      <c r="P164" s="112">
        <v>4</v>
      </c>
      <c r="Q164" s="107" t="s">
        <v>48</v>
      </c>
      <c r="R164" s="112"/>
      <c r="S164" s="112">
        <v>9</v>
      </c>
      <c r="T164" s="112">
        <v>2</v>
      </c>
      <c r="U164" s="112">
        <v>6</v>
      </c>
      <c r="V164" s="112">
        <v>7</v>
      </c>
      <c r="W164" s="113">
        <v>7</v>
      </c>
      <c r="X164" s="112">
        <v>7</v>
      </c>
      <c r="Y164" s="112">
        <v>6</v>
      </c>
      <c r="Z164" s="106">
        <v>7</v>
      </c>
      <c r="AA164" s="112">
        <v>1</v>
      </c>
      <c r="AB164" s="111">
        <v>2016</v>
      </c>
      <c r="AC164" s="104" t="s">
        <v>51</v>
      </c>
      <c r="AD164" s="106" t="str">
        <f t="shared" si="3"/>
        <v>KWS Glacier</v>
      </c>
      <c r="AE164" s="145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</row>
    <row r="165" spans="1:61" s="108" customFormat="1" ht="17.25" customHeight="1" x14ac:dyDescent="0.2">
      <c r="A165" s="202">
        <v>118</v>
      </c>
      <c r="B165" s="103"/>
      <c r="C165" s="86" t="s">
        <v>238</v>
      </c>
      <c r="D165" s="223">
        <v>7</v>
      </c>
      <c r="E165" s="222">
        <v>1</v>
      </c>
      <c r="F165" s="112">
        <v>5</v>
      </c>
      <c r="G165" s="113">
        <v>5</v>
      </c>
      <c r="H165" s="112">
        <v>4</v>
      </c>
      <c r="I165" s="112">
        <v>5</v>
      </c>
      <c r="J165" s="113">
        <v>4</v>
      </c>
      <c r="K165" s="112">
        <v>4</v>
      </c>
      <c r="L165" s="112">
        <v>4</v>
      </c>
      <c r="M165" s="113">
        <v>6</v>
      </c>
      <c r="N165" s="112">
        <v>4</v>
      </c>
      <c r="O165" s="112">
        <v>4</v>
      </c>
      <c r="P165" s="112">
        <v>4</v>
      </c>
      <c r="Q165" s="107" t="s">
        <v>48</v>
      </c>
      <c r="R165" s="112"/>
      <c r="S165" s="112">
        <v>9</v>
      </c>
      <c r="T165" s="112">
        <v>1</v>
      </c>
      <c r="U165" s="112">
        <v>8</v>
      </c>
      <c r="V165" s="112">
        <v>7</v>
      </c>
      <c r="W165" s="113">
        <v>7</v>
      </c>
      <c r="X165" s="112">
        <v>7</v>
      </c>
      <c r="Y165" s="112">
        <v>6</v>
      </c>
      <c r="Z165" s="106">
        <v>6</v>
      </c>
      <c r="AA165" s="112">
        <v>2</v>
      </c>
      <c r="AB165" s="329">
        <v>2016</v>
      </c>
      <c r="AC165" s="104" t="s">
        <v>51</v>
      </c>
      <c r="AD165" s="106" t="str">
        <f t="shared" si="3"/>
        <v>KWS Infinity</v>
      </c>
      <c r="AE165" s="145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</row>
    <row r="166" spans="1:61" s="108" customFormat="1" ht="17.25" customHeight="1" x14ac:dyDescent="0.2">
      <c r="A166" s="202">
        <v>119</v>
      </c>
      <c r="B166" s="103"/>
      <c r="C166" s="86" t="s">
        <v>141</v>
      </c>
      <c r="D166" s="223">
        <v>7</v>
      </c>
      <c r="E166" s="222">
        <v>1</v>
      </c>
      <c r="F166" s="112">
        <v>6</v>
      </c>
      <c r="G166" s="113">
        <v>6</v>
      </c>
      <c r="H166" s="112">
        <v>4</v>
      </c>
      <c r="I166" s="112" t="s">
        <v>5</v>
      </c>
      <c r="J166" s="113">
        <v>5</v>
      </c>
      <c r="K166" s="112">
        <v>5</v>
      </c>
      <c r="L166" s="112">
        <v>3</v>
      </c>
      <c r="M166" s="113">
        <v>6</v>
      </c>
      <c r="N166" s="112">
        <v>4</v>
      </c>
      <c r="O166" s="112">
        <v>7</v>
      </c>
      <c r="P166" s="112">
        <v>4</v>
      </c>
      <c r="Q166" s="107" t="s">
        <v>48</v>
      </c>
      <c r="R166" s="112"/>
      <c r="S166" s="112">
        <v>9</v>
      </c>
      <c r="T166" s="112">
        <v>1</v>
      </c>
      <c r="U166" s="112">
        <v>6</v>
      </c>
      <c r="V166" s="112">
        <v>5</v>
      </c>
      <c r="W166" s="113">
        <v>5</v>
      </c>
      <c r="X166" s="112">
        <v>7</v>
      </c>
      <c r="Y166" s="112">
        <v>6</v>
      </c>
      <c r="Z166" s="106">
        <v>6</v>
      </c>
      <c r="AA166" s="112">
        <v>2</v>
      </c>
      <c r="AB166" s="111">
        <v>2016</v>
      </c>
      <c r="AC166" s="104" t="s">
        <v>51</v>
      </c>
      <c r="AD166" s="106" t="str">
        <f t="shared" si="3"/>
        <v>KWS Joy</v>
      </c>
      <c r="AE166" s="145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</row>
    <row r="167" spans="1:61" s="108" customFormat="1" ht="17.25" customHeight="1" x14ac:dyDescent="0.2">
      <c r="A167" s="202">
        <v>120</v>
      </c>
      <c r="B167" s="103"/>
      <c r="C167" s="86" t="s">
        <v>142</v>
      </c>
      <c r="D167" s="223">
        <v>7</v>
      </c>
      <c r="E167" s="222">
        <v>1</v>
      </c>
      <c r="F167" s="112">
        <v>6</v>
      </c>
      <c r="G167" s="113">
        <v>6</v>
      </c>
      <c r="H167" s="112">
        <v>4</v>
      </c>
      <c r="I167" s="112" t="s">
        <v>5</v>
      </c>
      <c r="J167" s="113">
        <v>4</v>
      </c>
      <c r="K167" s="112">
        <v>4</v>
      </c>
      <c r="L167" s="112">
        <v>4</v>
      </c>
      <c r="M167" s="113">
        <v>7</v>
      </c>
      <c r="N167" s="112">
        <v>5</v>
      </c>
      <c r="O167" s="112">
        <v>5</v>
      </c>
      <c r="P167" s="112">
        <v>4</v>
      </c>
      <c r="Q167" s="107" t="s">
        <v>48</v>
      </c>
      <c r="R167" s="112"/>
      <c r="S167" s="112">
        <v>7</v>
      </c>
      <c r="T167" s="112">
        <v>2</v>
      </c>
      <c r="U167" s="112">
        <v>6</v>
      </c>
      <c r="V167" s="112">
        <v>5</v>
      </c>
      <c r="W167" s="113">
        <v>5</v>
      </c>
      <c r="X167" s="112">
        <v>7</v>
      </c>
      <c r="Y167" s="112">
        <v>7</v>
      </c>
      <c r="Z167" s="106">
        <v>7</v>
      </c>
      <c r="AA167" s="112">
        <v>2</v>
      </c>
      <c r="AB167" s="111">
        <v>2016</v>
      </c>
      <c r="AC167" s="104" t="s">
        <v>51</v>
      </c>
      <c r="AD167" s="106" t="str">
        <f t="shared" si="3"/>
        <v>KWS Liga</v>
      </c>
      <c r="AE167" s="145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</row>
    <row r="168" spans="1:61" s="108" customFormat="1" ht="17.25" customHeight="1" x14ac:dyDescent="0.2">
      <c r="A168" s="202">
        <v>121</v>
      </c>
      <c r="B168" s="132"/>
      <c r="C168" s="86" t="s">
        <v>143</v>
      </c>
      <c r="D168" s="223">
        <v>7</v>
      </c>
      <c r="E168" s="222">
        <v>1</v>
      </c>
      <c r="F168" s="112">
        <v>4</v>
      </c>
      <c r="G168" s="113">
        <v>5</v>
      </c>
      <c r="H168" s="112">
        <v>3</v>
      </c>
      <c r="I168" s="112" t="s">
        <v>5</v>
      </c>
      <c r="J168" s="113">
        <v>6</v>
      </c>
      <c r="K168" s="112">
        <v>4</v>
      </c>
      <c r="L168" s="112">
        <v>4</v>
      </c>
      <c r="M168" s="113">
        <v>5</v>
      </c>
      <c r="N168" s="112">
        <v>4</v>
      </c>
      <c r="O168" s="112">
        <v>7</v>
      </c>
      <c r="P168" s="112">
        <v>4</v>
      </c>
      <c r="Q168" s="107" t="s">
        <v>48</v>
      </c>
      <c r="R168" s="112"/>
      <c r="S168" s="112">
        <v>9</v>
      </c>
      <c r="T168" s="112">
        <v>1</v>
      </c>
      <c r="U168" s="112">
        <v>7</v>
      </c>
      <c r="V168" s="112">
        <v>4</v>
      </c>
      <c r="W168" s="113">
        <v>4</v>
      </c>
      <c r="X168" s="112">
        <v>7</v>
      </c>
      <c r="Y168" s="112">
        <v>7</v>
      </c>
      <c r="Z168" s="106">
        <v>6</v>
      </c>
      <c r="AA168" s="112">
        <v>3</v>
      </c>
      <c r="AB168" s="111">
        <v>2016</v>
      </c>
      <c r="AC168" s="104" t="s">
        <v>51</v>
      </c>
      <c r="AD168" s="106" t="str">
        <f t="shared" si="3"/>
        <v>KWS Scala</v>
      </c>
      <c r="AE168" s="145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</row>
    <row r="169" spans="1:61" s="108" customFormat="1" ht="17.25" customHeight="1" x14ac:dyDescent="0.2">
      <c r="A169" s="202">
        <v>122</v>
      </c>
      <c r="B169" s="90">
        <v>115</v>
      </c>
      <c r="C169" s="86" t="s">
        <v>189</v>
      </c>
      <c r="D169" s="223">
        <v>7</v>
      </c>
      <c r="E169" s="222">
        <v>1</v>
      </c>
      <c r="F169" s="112">
        <v>6</v>
      </c>
      <c r="G169" s="113">
        <v>5</v>
      </c>
      <c r="H169" s="112" t="s">
        <v>76</v>
      </c>
      <c r="I169" s="112" t="s">
        <v>5</v>
      </c>
      <c r="J169" s="113">
        <v>4</v>
      </c>
      <c r="K169" s="112">
        <v>4</v>
      </c>
      <c r="L169" s="112">
        <v>6</v>
      </c>
      <c r="M169" s="113">
        <v>4</v>
      </c>
      <c r="N169" s="112">
        <v>7</v>
      </c>
      <c r="O169" s="112">
        <v>5</v>
      </c>
      <c r="P169" s="112">
        <v>3</v>
      </c>
      <c r="Q169" s="107" t="s">
        <v>48</v>
      </c>
      <c r="R169" s="112"/>
      <c r="S169" s="112">
        <v>7</v>
      </c>
      <c r="T169" s="112">
        <v>1</v>
      </c>
      <c r="U169" s="112">
        <v>6</v>
      </c>
      <c r="V169" s="112">
        <v>5</v>
      </c>
      <c r="W169" s="113">
        <v>5</v>
      </c>
      <c r="X169" s="112">
        <v>7</v>
      </c>
      <c r="Y169" s="112">
        <v>6</v>
      </c>
      <c r="Z169" s="106">
        <v>7</v>
      </c>
      <c r="AA169" s="112">
        <v>4</v>
      </c>
      <c r="AB169" s="111">
        <v>2016</v>
      </c>
      <c r="AC169" s="104" t="s">
        <v>51</v>
      </c>
      <c r="AD169" s="106" t="str">
        <f t="shared" si="3"/>
        <v>Malwinta</v>
      </c>
      <c r="AE169" s="145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</row>
    <row r="170" spans="1:61" s="108" customFormat="1" ht="17.25" customHeight="1" x14ac:dyDescent="0.2">
      <c r="A170" s="202">
        <v>123</v>
      </c>
      <c r="B170" s="137">
        <v>116</v>
      </c>
      <c r="C170" s="86" t="s">
        <v>57</v>
      </c>
      <c r="D170" s="223">
        <v>7</v>
      </c>
      <c r="E170" s="222">
        <v>1</v>
      </c>
      <c r="F170" s="112">
        <v>6</v>
      </c>
      <c r="G170" s="113">
        <v>6</v>
      </c>
      <c r="H170" s="112">
        <v>5</v>
      </c>
      <c r="I170" s="112">
        <v>4</v>
      </c>
      <c r="J170" s="113">
        <v>6</v>
      </c>
      <c r="K170" s="112">
        <v>5</v>
      </c>
      <c r="L170" s="112">
        <v>4</v>
      </c>
      <c r="M170" s="113">
        <v>3</v>
      </c>
      <c r="N170" s="112">
        <v>6</v>
      </c>
      <c r="O170" s="112">
        <v>4</v>
      </c>
      <c r="P170" s="112">
        <v>3</v>
      </c>
      <c r="Q170" s="107" t="s">
        <v>74</v>
      </c>
      <c r="R170" s="112"/>
      <c r="S170" s="112">
        <v>8</v>
      </c>
      <c r="T170" s="112">
        <v>2</v>
      </c>
      <c r="U170" s="112">
        <v>7</v>
      </c>
      <c r="V170" s="112">
        <v>7</v>
      </c>
      <c r="W170" s="113">
        <v>7</v>
      </c>
      <c r="X170" s="112">
        <v>6</v>
      </c>
      <c r="Y170" s="112">
        <v>4</v>
      </c>
      <c r="Z170" s="106">
        <v>6</v>
      </c>
      <c r="AA170" s="112">
        <v>2</v>
      </c>
      <c r="AB170" s="111">
        <v>2016</v>
      </c>
      <c r="AC170" s="104" t="s">
        <v>51</v>
      </c>
      <c r="AD170" s="106" t="str">
        <f t="shared" si="3"/>
        <v xml:space="preserve">Matros </v>
      </c>
      <c r="AE170" s="145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</row>
    <row r="171" spans="1:61" s="108" customFormat="1" ht="17.25" customHeight="1" x14ac:dyDescent="0.2">
      <c r="A171" s="202">
        <v>124</v>
      </c>
      <c r="B171" s="138">
        <v>117</v>
      </c>
      <c r="C171" s="86" t="s">
        <v>130</v>
      </c>
      <c r="D171" s="223">
        <v>7</v>
      </c>
      <c r="E171" s="222">
        <v>1</v>
      </c>
      <c r="F171" s="106">
        <v>4</v>
      </c>
      <c r="G171" s="107">
        <v>5</v>
      </c>
      <c r="H171" s="106" t="s">
        <v>77</v>
      </c>
      <c r="I171" s="106">
        <v>6</v>
      </c>
      <c r="J171" s="107">
        <v>4</v>
      </c>
      <c r="K171" s="106">
        <v>5</v>
      </c>
      <c r="L171" s="106">
        <v>5</v>
      </c>
      <c r="M171" s="107">
        <v>3</v>
      </c>
      <c r="N171" s="106">
        <v>6</v>
      </c>
      <c r="O171" s="106">
        <v>3</v>
      </c>
      <c r="P171" s="106">
        <v>4</v>
      </c>
      <c r="Q171" s="107" t="s">
        <v>48</v>
      </c>
      <c r="R171" s="106"/>
      <c r="S171" s="106">
        <v>9</v>
      </c>
      <c r="T171" s="106">
        <v>1</v>
      </c>
      <c r="U171" s="106">
        <v>7</v>
      </c>
      <c r="V171" s="106">
        <v>5</v>
      </c>
      <c r="W171" s="107">
        <v>5</v>
      </c>
      <c r="X171" s="106">
        <v>7</v>
      </c>
      <c r="Y171" s="106">
        <v>6</v>
      </c>
      <c r="Z171" s="106">
        <v>6</v>
      </c>
      <c r="AA171" s="106">
        <v>3</v>
      </c>
      <c r="AB171" s="111">
        <v>2016</v>
      </c>
      <c r="AC171" s="104" t="s">
        <v>51</v>
      </c>
      <c r="AD171" s="106" t="str">
        <f t="shared" si="3"/>
        <v>Metaxa</v>
      </c>
      <c r="AE171" s="145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</row>
    <row r="172" spans="1:61" s="108" customFormat="1" ht="17.25" customHeight="1" x14ac:dyDescent="0.2">
      <c r="A172" s="202">
        <v>125</v>
      </c>
      <c r="B172" s="90"/>
      <c r="C172" s="86" t="s">
        <v>200</v>
      </c>
      <c r="D172" s="223">
        <v>7</v>
      </c>
      <c r="E172" s="222">
        <v>1</v>
      </c>
      <c r="F172" s="112">
        <v>4</v>
      </c>
      <c r="G172" s="113">
        <v>5</v>
      </c>
      <c r="H172" s="112" t="s">
        <v>76</v>
      </c>
      <c r="I172" s="112">
        <v>5</v>
      </c>
      <c r="J172" s="113">
        <v>5</v>
      </c>
      <c r="K172" s="112">
        <v>5</v>
      </c>
      <c r="L172" s="112">
        <v>4</v>
      </c>
      <c r="M172" s="113">
        <v>7</v>
      </c>
      <c r="N172" s="112">
        <v>4</v>
      </c>
      <c r="O172" s="112">
        <v>4</v>
      </c>
      <c r="P172" s="112">
        <v>5</v>
      </c>
      <c r="Q172" s="107" t="s">
        <v>48</v>
      </c>
      <c r="R172" s="112"/>
      <c r="S172" s="112">
        <v>8</v>
      </c>
      <c r="T172" s="112">
        <v>2</v>
      </c>
      <c r="U172" s="112">
        <v>6</v>
      </c>
      <c r="V172" s="112">
        <v>5</v>
      </c>
      <c r="W172" s="113">
        <v>4</v>
      </c>
      <c r="X172" s="112">
        <v>8</v>
      </c>
      <c r="Y172" s="112">
        <v>7</v>
      </c>
      <c r="Z172" s="106">
        <v>7</v>
      </c>
      <c r="AA172" s="112">
        <v>4</v>
      </c>
      <c r="AB172" s="111">
        <v>2016</v>
      </c>
      <c r="AC172" s="104" t="s">
        <v>51</v>
      </c>
      <c r="AD172" s="106" t="str">
        <f t="shared" si="3"/>
        <v xml:space="preserve">MH Firenzza </v>
      </c>
      <c r="AE172" s="145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</row>
    <row r="173" spans="1:61" s="108" customFormat="1" ht="17.25" customHeight="1" x14ac:dyDescent="0.2">
      <c r="A173" s="202">
        <v>126</v>
      </c>
      <c r="B173" s="90"/>
      <c r="C173" s="86" t="s">
        <v>29</v>
      </c>
      <c r="D173" s="223">
        <v>7</v>
      </c>
      <c r="E173" s="222">
        <v>1</v>
      </c>
      <c r="F173" s="112">
        <v>5</v>
      </c>
      <c r="G173" s="113">
        <v>5</v>
      </c>
      <c r="H173" s="112">
        <v>4</v>
      </c>
      <c r="I173" s="112" t="s">
        <v>5</v>
      </c>
      <c r="J173" s="113">
        <v>4</v>
      </c>
      <c r="K173" s="112">
        <v>4</v>
      </c>
      <c r="L173" s="112">
        <v>4</v>
      </c>
      <c r="M173" s="113">
        <v>3</v>
      </c>
      <c r="N173" s="112">
        <v>5</v>
      </c>
      <c r="O173" s="112">
        <v>6</v>
      </c>
      <c r="P173" s="112">
        <v>4</v>
      </c>
      <c r="Q173" s="107" t="s">
        <v>48</v>
      </c>
      <c r="R173" s="136" t="s">
        <v>277</v>
      </c>
      <c r="S173" s="112">
        <v>9</v>
      </c>
      <c r="T173" s="112">
        <v>2</v>
      </c>
      <c r="U173" s="112">
        <v>6</v>
      </c>
      <c r="V173" s="112">
        <v>4</v>
      </c>
      <c r="W173" s="113">
        <v>4</v>
      </c>
      <c r="X173" s="112">
        <v>8</v>
      </c>
      <c r="Y173" s="112">
        <v>7</v>
      </c>
      <c r="Z173" s="106">
        <v>6</v>
      </c>
      <c r="AA173" s="112">
        <v>3</v>
      </c>
      <c r="AB173" s="111">
        <v>2016</v>
      </c>
      <c r="AC173" s="104" t="s">
        <v>51</v>
      </c>
      <c r="AD173" s="106" t="str">
        <f t="shared" si="3"/>
        <v>Paroli</v>
      </c>
      <c r="AE173" s="145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</row>
    <row r="174" spans="1:61" s="116" customFormat="1" ht="17.25" customHeight="1" x14ac:dyDescent="0.2">
      <c r="A174" s="202">
        <v>127</v>
      </c>
      <c r="B174" s="90"/>
      <c r="C174" s="86" t="s">
        <v>61</v>
      </c>
      <c r="D174" s="223">
        <v>7</v>
      </c>
      <c r="E174" s="222">
        <v>1</v>
      </c>
      <c r="F174" s="112">
        <v>3</v>
      </c>
      <c r="G174" s="113">
        <v>5</v>
      </c>
      <c r="H174" s="112">
        <v>4</v>
      </c>
      <c r="I174" s="112">
        <v>5</v>
      </c>
      <c r="J174" s="113">
        <v>3</v>
      </c>
      <c r="K174" s="112">
        <v>4</v>
      </c>
      <c r="L174" s="112">
        <v>5</v>
      </c>
      <c r="M174" s="113">
        <v>5</v>
      </c>
      <c r="N174" s="112">
        <v>5</v>
      </c>
      <c r="O174" s="112">
        <v>5</v>
      </c>
      <c r="P174" s="112">
        <v>6</v>
      </c>
      <c r="Q174" s="107" t="s">
        <v>48</v>
      </c>
      <c r="R174" s="112"/>
      <c r="S174" s="112">
        <v>7</v>
      </c>
      <c r="T174" s="112">
        <v>2</v>
      </c>
      <c r="U174" s="112">
        <v>6</v>
      </c>
      <c r="V174" s="112">
        <v>6</v>
      </c>
      <c r="W174" s="113">
        <v>4</v>
      </c>
      <c r="X174" s="112">
        <v>7</v>
      </c>
      <c r="Y174" s="112">
        <v>6</v>
      </c>
      <c r="Z174" s="106">
        <v>6</v>
      </c>
      <c r="AA174" s="112">
        <v>4</v>
      </c>
      <c r="AB174" s="111">
        <v>2016</v>
      </c>
      <c r="AC174" s="104" t="s">
        <v>51</v>
      </c>
      <c r="AD174" s="106" t="str">
        <f t="shared" si="3"/>
        <v xml:space="preserve">Precosa </v>
      </c>
      <c r="AE174" s="148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</row>
    <row r="175" spans="1:61" s="116" customFormat="1" ht="17.25" customHeight="1" x14ac:dyDescent="0.2">
      <c r="A175" s="202">
        <v>128</v>
      </c>
      <c r="B175" s="90"/>
      <c r="C175" s="86" t="s">
        <v>475</v>
      </c>
      <c r="D175" s="223">
        <v>7</v>
      </c>
      <c r="E175" s="222">
        <v>1</v>
      </c>
      <c r="F175" s="112">
        <v>7</v>
      </c>
      <c r="G175" s="113">
        <v>6</v>
      </c>
      <c r="H175" s="112">
        <v>4</v>
      </c>
      <c r="I175" s="112" t="s">
        <v>5</v>
      </c>
      <c r="J175" s="113">
        <v>5</v>
      </c>
      <c r="K175" s="112">
        <v>4</v>
      </c>
      <c r="L175" s="112">
        <v>4</v>
      </c>
      <c r="M175" s="113">
        <v>4</v>
      </c>
      <c r="N175" s="112">
        <v>4</v>
      </c>
      <c r="O175" s="112">
        <v>4</v>
      </c>
      <c r="P175" s="112">
        <v>3</v>
      </c>
      <c r="Q175" s="107" t="s">
        <v>48</v>
      </c>
      <c r="R175" s="112"/>
      <c r="S175" s="112">
        <v>9</v>
      </c>
      <c r="T175" s="112">
        <v>2</v>
      </c>
      <c r="U175" s="112">
        <v>4</v>
      </c>
      <c r="V175" s="112">
        <v>5</v>
      </c>
      <c r="W175" s="113">
        <v>6</v>
      </c>
      <c r="X175" s="112">
        <v>7</v>
      </c>
      <c r="Y175" s="112">
        <v>5</v>
      </c>
      <c r="Z175" s="106">
        <v>6</v>
      </c>
      <c r="AA175" s="112">
        <v>1</v>
      </c>
      <c r="AB175" s="111">
        <v>2016</v>
      </c>
      <c r="AC175" s="104" t="s">
        <v>51</v>
      </c>
      <c r="AD175" s="106" t="str">
        <f t="shared" si="3"/>
        <v>Rubinesse - neu</v>
      </c>
      <c r="AE175" s="148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</row>
    <row r="176" spans="1:61" s="108" customFormat="1" ht="17.25" customHeight="1" x14ac:dyDescent="0.2">
      <c r="A176" s="202">
        <v>129</v>
      </c>
      <c r="B176" s="137">
        <v>123</v>
      </c>
      <c r="C176" s="86" t="s">
        <v>192</v>
      </c>
      <c r="D176" s="223">
        <v>7</v>
      </c>
      <c r="E176" s="222">
        <v>1</v>
      </c>
      <c r="F176" s="112">
        <v>4</v>
      </c>
      <c r="G176" s="113">
        <v>5</v>
      </c>
      <c r="H176" s="112">
        <v>4</v>
      </c>
      <c r="I176" s="112">
        <v>6</v>
      </c>
      <c r="J176" s="113">
        <v>4</v>
      </c>
      <c r="K176" s="112">
        <v>4</v>
      </c>
      <c r="L176" s="112">
        <v>5</v>
      </c>
      <c r="M176" s="113">
        <v>3</v>
      </c>
      <c r="N176" s="112">
        <v>4</v>
      </c>
      <c r="O176" s="112">
        <v>5</v>
      </c>
      <c r="P176" s="112">
        <v>6</v>
      </c>
      <c r="Q176" s="107" t="s">
        <v>48</v>
      </c>
      <c r="R176" s="112"/>
      <c r="S176" s="112">
        <v>8</v>
      </c>
      <c r="T176" s="112">
        <v>1</v>
      </c>
      <c r="U176" s="112">
        <v>8</v>
      </c>
      <c r="V176" s="112">
        <v>7</v>
      </c>
      <c r="W176" s="113">
        <v>6</v>
      </c>
      <c r="X176" s="112">
        <v>8</v>
      </c>
      <c r="Y176" s="112">
        <v>8</v>
      </c>
      <c r="Z176" s="106">
        <v>6</v>
      </c>
      <c r="AA176" s="112">
        <v>3</v>
      </c>
      <c r="AB176" s="111">
        <v>2016</v>
      </c>
      <c r="AC176" s="104" t="s">
        <v>51</v>
      </c>
      <c r="AD176" s="106" t="str">
        <f t="shared" si="3"/>
        <v>Sandra</v>
      </c>
      <c r="AE176" s="145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</row>
    <row r="177" spans="1:61" s="108" customFormat="1" ht="17.25" customHeight="1" x14ac:dyDescent="0.2">
      <c r="A177" s="202">
        <v>130</v>
      </c>
      <c r="B177" s="90"/>
      <c r="C177" s="86" t="s">
        <v>63</v>
      </c>
      <c r="D177" s="223">
        <v>7</v>
      </c>
      <c r="E177" s="222">
        <v>1</v>
      </c>
      <c r="F177" s="112">
        <v>5</v>
      </c>
      <c r="G177" s="113">
        <v>5</v>
      </c>
      <c r="H177" s="112" t="s">
        <v>76</v>
      </c>
      <c r="I177" s="112">
        <v>5</v>
      </c>
      <c r="J177" s="113">
        <v>5</v>
      </c>
      <c r="K177" s="112">
        <v>4</v>
      </c>
      <c r="L177" s="112">
        <v>3</v>
      </c>
      <c r="M177" s="113">
        <v>6</v>
      </c>
      <c r="N177" s="112">
        <v>5</v>
      </c>
      <c r="O177" s="112">
        <v>5</v>
      </c>
      <c r="P177" s="112">
        <v>5</v>
      </c>
      <c r="Q177" s="107" t="s">
        <v>48</v>
      </c>
      <c r="R177" s="112"/>
      <c r="S177" s="112">
        <v>7</v>
      </c>
      <c r="T177" s="112">
        <v>2</v>
      </c>
      <c r="U177" s="112">
        <v>7</v>
      </c>
      <c r="V177" s="112">
        <v>5</v>
      </c>
      <c r="W177" s="113">
        <v>5</v>
      </c>
      <c r="X177" s="112">
        <v>8</v>
      </c>
      <c r="Y177" s="112">
        <v>8</v>
      </c>
      <c r="Z177" s="106">
        <v>7</v>
      </c>
      <c r="AA177" s="112">
        <v>3</v>
      </c>
      <c r="AB177" s="111">
        <v>2016</v>
      </c>
      <c r="AC177" s="104" t="s">
        <v>51</v>
      </c>
      <c r="AD177" s="106" t="str">
        <f t="shared" si="3"/>
        <v xml:space="preserve">Stendal </v>
      </c>
      <c r="AE177" s="145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</row>
    <row r="178" spans="1:61" s="115" customFormat="1" ht="17.25" customHeight="1" x14ac:dyDescent="0.2">
      <c r="A178" s="202">
        <v>131</v>
      </c>
      <c r="B178" s="90"/>
      <c r="C178" s="86" t="s">
        <v>118</v>
      </c>
      <c r="D178" s="223">
        <v>7</v>
      </c>
      <c r="E178" s="222">
        <v>1</v>
      </c>
      <c r="F178" s="112">
        <v>5</v>
      </c>
      <c r="G178" s="113">
        <v>6</v>
      </c>
      <c r="H178" s="112">
        <v>4</v>
      </c>
      <c r="I178" s="112">
        <v>5</v>
      </c>
      <c r="J178" s="113">
        <v>2</v>
      </c>
      <c r="K178" s="112">
        <v>2</v>
      </c>
      <c r="L178" s="112">
        <v>4</v>
      </c>
      <c r="M178" s="113">
        <v>4</v>
      </c>
      <c r="N178" s="112">
        <v>5</v>
      </c>
      <c r="O178" s="112">
        <v>5</v>
      </c>
      <c r="P178" s="112">
        <v>5</v>
      </c>
      <c r="Q178" s="107" t="s">
        <v>48</v>
      </c>
      <c r="R178" s="112"/>
      <c r="S178" s="112">
        <v>7</v>
      </c>
      <c r="T178" s="112">
        <v>2</v>
      </c>
      <c r="U178" s="112">
        <v>8</v>
      </c>
      <c r="V178" s="112">
        <v>7</v>
      </c>
      <c r="W178" s="113">
        <v>6</v>
      </c>
      <c r="X178" s="112">
        <v>7</v>
      </c>
      <c r="Y178" s="112">
        <v>6</v>
      </c>
      <c r="Z178" s="106">
        <v>7</v>
      </c>
      <c r="AA178" s="112">
        <v>3</v>
      </c>
      <c r="AB178" s="111">
        <v>2016</v>
      </c>
      <c r="AC178" s="104" t="s">
        <v>51</v>
      </c>
      <c r="AD178" s="106" t="str">
        <f t="shared" si="3"/>
        <v>SU Vireni</v>
      </c>
      <c r="AE178" s="144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</row>
    <row r="179" spans="1:61" s="108" customFormat="1" ht="17.25" customHeight="1" x14ac:dyDescent="0.2">
      <c r="A179" s="202">
        <v>132</v>
      </c>
      <c r="B179" s="90"/>
      <c r="C179" s="86" t="s">
        <v>193</v>
      </c>
      <c r="D179" s="223">
        <v>7</v>
      </c>
      <c r="E179" s="222">
        <v>1</v>
      </c>
      <c r="F179" s="112">
        <v>6</v>
      </c>
      <c r="G179" s="113">
        <v>6</v>
      </c>
      <c r="H179" s="112" t="s">
        <v>76</v>
      </c>
      <c r="I179" s="112">
        <v>6</v>
      </c>
      <c r="J179" s="113">
        <v>6</v>
      </c>
      <c r="K179" s="112">
        <v>4</v>
      </c>
      <c r="L179" s="112">
        <v>3</v>
      </c>
      <c r="M179" s="113">
        <v>5</v>
      </c>
      <c r="N179" s="112">
        <v>4</v>
      </c>
      <c r="O179" s="112">
        <v>8</v>
      </c>
      <c r="P179" s="112">
        <v>4</v>
      </c>
      <c r="Q179" s="107" t="s">
        <v>48</v>
      </c>
      <c r="R179" s="112"/>
      <c r="S179" s="112">
        <v>9</v>
      </c>
      <c r="T179" s="112">
        <v>1</v>
      </c>
      <c r="U179" s="112">
        <v>6</v>
      </c>
      <c r="V179" s="112">
        <v>4</v>
      </c>
      <c r="W179" s="113">
        <v>5</v>
      </c>
      <c r="X179" s="112">
        <v>8</v>
      </c>
      <c r="Y179" s="112">
        <v>7</v>
      </c>
      <c r="Z179" s="106">
        <v>6</v>
      </c>
      <c r="AA179" s="112">
        <v>3</v>
      </c>
      <c r="AB179" s="111">
        <v>2016</v>
      </c>
      <c r="AC179" s="104" t="s">
        <v>51</v>
      </c>
      <c r="AD179" s="106" t="str">
        <f t="shared" si="3"/>
        <v>Wintmalt</v>
      </c>
      <c r="AE179" s="145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</row>
    <row r="180" spans="1:61" s="108" customFormat="1" ht="17.25" customHeight="1" x14ac:dyDescent="0.2">
      <c r="A180" s="202">
        <v>133</v>
      </c>
      <c r="B180" s="137">
        <v>128</v>
      </c>
      <c r="C180" s="86" t="s">
        <v>64</v>
      </c>
      <c r="D180" s="223">
        <v>7</v>
      </c>
      <c r="E180" s="222">
        <v>1</v>
      </c>
      <c r="F180" s="112">
        <v>5</v>
      </c>
      <c r="G180" s="113">
        <v>5</v>
      </c>
      <c r="H180" s="112">
        <v>5</v>
      </c>
      <c r="I180" s="112">
        <v>5</v>
      </c>
      <c r="J180" s="113">
        <v>7</v>
      </c>
      <c r="K180" s="112">
        <v>7</v>
      </c>
      <c r="L180" s="112">
        <v>5</v>
      </c>
      <c r="M180" s="113">
        <v>4</v>
      </c>
      <c r="N180" s="112">
        <v>4</v>
      </c>
      <c r="O180" s="112">
        <v>4</v>
      </c>
      <c r="P180" s="112">
        <v>4</v>
      </c>
      <c r="Q180" s="107" t="s">
        <v>48</v>
      </c>
      <c r="R180" s="112"/>
      <c r="S180" s="112">
        <v>8</v>
      </c>
      <c r="T180" s="112">
        <v>2</v>
      </c>
      <c r="U180" s="112">
        <v>6</v>
      </c>
      <c r="V180" s="112">
        <v>4</v>
      </c>
      <c r="W180" s="113">
        <v>6</v>
      </c>
      <c r="X180" s="112">
        <v>8</v>
      </c>
      <c r="Y180" s="112">
        <v>7</v>
      </c>
      <c r="Z180" s="106">
        <v>6</v>
      </c>
      <c r="AA180" s="112">
        <v>2</v>
      </c>
      <c r="AB180" s="111">
        <v>2016</v>
      </c>
      <c r="AC180" s="104" t="s">
        <v>51</v>
      </c>
      <c r="AD180" s="106" t="str">
        <f t="shared" si="3"/>
        <v xml:space="preserve">Zephyr </v>
      </c>
      <c r="AE180" s="145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</row>
    <row r="181" spans="1:61" s="118" customFormat="1" ht="17.25" customHeight="1" x14ac:dyDescent="0.2">
      <c r="A181" s="202">
        <v>134</v>
      </c>
      <c r="B181" s="137" t="s">
        <v>217</v>
      </c>
      <c r="C181" s="86" t="s">
        <v>278</v>
      </c>
      <c r="D181" s="223">
        <v>7</v>
      </c>
      <c r="E181" s="222">
        <v>1</v>
      </c>
      <c r="F181" s="112">
        <v>6</v>
      </c>
      <c r="G181" s="113">
        <v>6</v>
      </c>
      <c r="H181" s="112">
        <v>4</v>
      </c>
      <c r="I181" s="112">
        <v>5</v>
      </c>
      <c r="J181" s="113">
        <v>5</v>
      </c>
      <c r="K181" s="112">
        <v>5</v>
      </c>
      <c r="L181" s="112">
        <v>4</v>
      </c>
      <c r="M181" s="113">
        <v>3</v>
      </c>
      <c r="N181" s="112">
        <v>4</v>
      </c>
      <c r="O181" s="112">
        <v>3</v>
      </c>
      <c r="P181" s="112">
        <v>3</v>
      </c>
      <c r="Q181" s="107" t="s">
        <v>48</v>
      </c>
      <c r="R181" s="112"/>
      <c r="S181" s="112">
        <v>9</v>
      </c>
      <c r="T181" s="112">
        <v>2</v>
      </c>
      <c r="U181" s="112">
        <v>7</v>
      </c>
      <c r="V181" s="112">
        <v>7</v>
      </c>
      <c r="W181" s="113">
        <v>7</v>
      </c>
      <c r="X181" s="112">
        <v>8</v>
      </c>
      <c r="Y181" s="112">
        <v>7</v>
      </c>
      <c r="Z181" s="106">
        <v>6</v>
      </c>
      <c r="AA181" s="112">
        <v>2</v>
      </c>
      <c r="AB181" s="111">
        <v>2016</v>
      </c>
      <c r="AC181" s="104" t="s">
        <v>51</v>
      </c>
      <c r="AD181" s="106" t="str">
        <f t="shared" si="3"/>
        <v>Zirene</v>
      </c>
      <c r="AE181" s="146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</row>
    <row r="182" spans="1:61" s="108" customFormat="1" ht="17.25" customHeight="1" x14ac:dyDescent="0.2">
      <c r="A182" s="335">
        <v>201</v>
      </c>
      <c r="B182" s="137">
        <v>202</v>
      </c>
      <c r="C182" s="333" t="s">
        <v>185</v>
      </c>
      <c r="D182" s="223">
        <v>7</v>
      </c>
      <c r="E182" s="222">
        <v>1</v>
      </c>
      <c r="F182" s="71">
        <v>4</v>
      </c>
      <c r="G182" s="78">
        <v>5</v>
      </c>
      <c r="H182" s="71" t="s">
        <v>75</v>
      </c>
      <c r="I182" s="71">
        <v>5</v>
      </c>
      <c r="J182" s="78">
        <v>6</v>
      </c>
      <c r="K182" s="71">
        <v>6</v>
      </c>
      <c r="L182" s="71">
        <v>5</v>
      </c>
      <c r="M182" s="78">
        <v>7</v>
      </c>
      <c r="N182" s="71">
        <v>4</v>
      </c>
      <c r="O182" s="71">
        <v>4</v>
      </c>
      <c r="P182" s="71">
        <v>5</v>
      </c>
      <c r="Q182" s="73" t="s">
        <v>48</v>
      </c>
      <c r="R182" s="71"/>
      <c r="S182" s="71">
        <v>3</v>
      </c>
      <c r="T182" s="71">
        <v>7</v>
      </c>
      <c r="U182" s="71">
        <v>5</v>
      </c>
      <c r="V182" s="71">
        <v>5</v>
      </c>
      <c r="W182" s="78">
        <v>6</v>
      </c>
      <c r="X182" s="71">
        <v>7</v>
      </c>
      <c r="Y182" s="71">
        <v>5</v>
      </c>
      <c r="Z182" s="151">
        <v>4</v>
      </c>
      <c r="AA182" s="71">
        <v>3</v>
      </c>
      <c r="AB182" s="111">
        <v>2016</v>
      </c>
      <c r="AC182" s="110" t="s">
        <v>47</v>
      </c>
      <c r="AD182" s="106" t="str">
        <f t="shared" si="3"/>
        <v>Amelie</v>
      </c>
      <c r="AE182" s="145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</row>
    <row r="183" spans="1:61" s="108" customFormat="1" ht="17.25" customHeight="1" x14ac:dyDescent="0.2">
      <c r="A183" s="335">
        <v>202</v>
      </c>
      <c r="B183" s="137">
        <v>203</v>
      </c>
      <c r="C183" s="333" t="s">
        <v>49</v>
      </c>
      <c r="D183" s="223">
        <v>7</v>
      </c>
      <c r="E183" s="222">
        <v>1</v>
      </c>
      <c r="F183" s="71">
        <v>4</v>
      </c>
      <c r="G183" s="78">
        <v>5</v>
      </c>
      <c r="H183" s="71" t="s">
        <v>76</v>
      </c>
      <c r="I183" s="71">
        <v>4</v>
      </c>
      <c r="J183" s="78">
        <v>4</v>
      </c>
      <c r="K183" s="71">
        <v>5</v>
      </c>
      <c r="L183" s="71">
        <v>5</v>
      </c>
      <c r="M183" s="78">
        <v>4</v>
      </c>
      <c r="N183" s="71">
        <v>4</v>
      </c>
      <c r="O183" s="71">
        <v>5</v>
      </c>
      <c r="P183" s="71">
        <v>3</v>
      </c>
      <c r="Q183" s="73" t="s">
        <v>48</v>
      </c>
      <c r="R183" s="71"/>
      <c r="S183" s="71">
        <v>4</v>
      </c>
      <c r="T183" s="71">
        <v>5</v>
      </c>
      <c r="U183" s="71">
        <v>6</v>
      </c>
      <c r="V183" s="71">
        <v>6</v>
      </c>
      <c r="W183" s="78">
        <v>6</v>
      </c>
      <c r="X183" s="71">
        <v>7</v>
      </c>
      <c r="Y183" s="71">
        <v>7</v>
      </c>
      <c r="Z183" s="151">
        <v>4</v>
      </c>
      <c r="AA183" s="71">
        <v>2</v>
      </c>
      <c r="AB183" s="111">
        <v>2016</v>
      </c>
      <c r="AC183" s="110" t="s">
        <v>47</v>
      </c>
      <c r="AD183" s="106" t="str">
        <f t="shared" si="3"/>
        <v xml:space="preserve">Amrai </v>
      </c>
      <c r="AE183" s="145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</row>
    <row r="184" spans="1:61" s="108" customFormat="1" ht="17.25" customHeight="1" x14ac:dyDescent="0.2">
      <c r="A184" s="335">
        <v>203</v>
      </c>
      <c r="B184" s="137">
        <v>204</v>
      </c>
      <c r="C184" s="333" t="s">
        <v>261</v>
      </c>
      <c r="D184" s="223">
        <v>7</v>
      </c>
      <c r="E184" s="222">
        <v>1</v>
      </c>
      <c r="F184" s="71">
        <v>6</v>
      </c>
      <c r="G184" s="78">
        <v>6</v>
      </c>
      <c r="H184" s="71">
        <v>5</v>
      </c>
      <c r="I184" s="71">
        <v>4</v>
      </c>
      <c r="J184" s="78">
        <v>4</v>
      </c>
      <c r="K184" s="71">
        <v>4</v>
      </c>
      <c r="L184" s="71">
        <v>5</v>
      </c>
      <c r="M184" s="78">
        <v>3</v>
      </c>
      <c r="N184" s="71">
        <v>5</v>
      </c>
      <c r="O184" s="71">
        <v>4</v>
      </c>
      <c r="P184" s="71">
        <v>3</v>
      </c>
      <c r="Q184" s="73" t="s">
        <v>48</v>
      </c>
      <c r="R184" s="71"/>
      <c r="S184" s="71">
        <v>4</v>
      </c>
      <c r="T184" s="71">
        <v>7</v>
      </c>
      <c r="U184" s="71">
        <v>5</v>
      </c>
      <c r="V184" s="71">
        <v>7</v>
      </c>
      <c r="W184" s="78">
        <v>7</v>
      </c>
      <c r="X184" s="71">
        <v>7</v>
      </c>
      <c r="Y184" s="71">
        <v>5</v>
      </c>
      <c r="Z184" s="151">
        <v>5</v>
      </c>
      <c r="AA184" s="71">
        <v>3</v>
      </c>
      <c r="AB184" s="111">
        <v>2016</v>
      </c>
      <c r="AC184" s="110" t="s">
        <v>47</v>
      </c>
      <c r="AD184" s="106" t="str">
        <f t="shared" si="3"/>
        <v>Anja</v>
      </c>
      <c r="AE184" s="145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</row>
    <row r="185" spans="1:61" s="108" customFormat="1" ht="17.25" customHeight="1" x14ac:dyDescent="0.2">
      <c r="A185" s="335">
        <v>204</v>
      </c>
      <c r="B185" s="137">
        <v>205</v>
      </c>
      <c r="C185" s="87" t="s">
        <v>137</v>
      </c>
      <c r="D185" s="223">
        <v>7</v>
      </c>
      <c r="E185" s="222">
        <v>1</v>
      </c>
      <c r="F185" s="71">
        <v>5</v>
      </c>
      <c r="G185" s="78">
        <v>5</v>
      </c>
      <c r="H185" s="71">
        <v>5</v>
      </c>
      <c r="I185" s="71">
        <v>4</v>
      </c>
      <c r="J185" s="78">
        <v>4</v>
      </c>
      <c r="K185" s="71">
        <v>6</v>
      </c>
      <c r="L185" s="71">
        <v>6</v>
      </c>
      <c r="M185" s="78">
        <v>2</v>
      </c>
      <c r="N185" s="71">
        <v>4</v>
      </c>
      <c r="O185" s="71">
        <v>3</v>
      </c>
      <c r="P185" s="71">
        <v>5</v>
      </c>
      <c r="Q185" s="73" t="s">
        <v>48</v>
      </c>
      <c r="R185" s="71"/>
      <c r="S185" s="71">
        <v>4</v>
      </c>
      <c r="T185" s="71">
        <v>5</v>
      </c>
      <c r="U185" s="71">
        <v>5</v>
      </c>
      <c r="V185" s="71">
        <v>6</v>
      </c>
      <c r="W185" s="78">
        <v>7</v>
      </c>
      <c r="X185" s="71">
        <v>7</v>
      </c>
      <c r="Y185" s="71">
        <v>7</v>
      </c>
      <c r="Z185" s="151">
        <v>5</v>
      </c>
      <c r="AA185" s="71">
        <v>3</v>
      </c>
      <c r="AB185" s="111">
        <v>2016</v>
      </c>
      <c r="AC185" s="110" t="s">
        <v>47</v>
      </c>
      <c r="AD185" s="106" t="str">
        <f t="shared" si="3"/>
        <v>Antonella</v>
      </c>
      <c r="AE185" s="145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</row>
    <row r="186" spans="1:61" s="108" customFormat="1" ht="17.25" customHeight="1" x14ac:dyDescent="0.2">
      <c r="A186" s="335">
        <v>205</v>
      </c>
      <c r="B186" s="137"/>
      <c r="C186" s="87" t="s">
        <v>479</v>
      </c>
      <c r="D186" s="225">
        <v>5</v>
      </c>
      <c r="E186" s="226">
        <v>0.7</v>
      </c>
      <c r="F186" s="71">
        <v>5</v>
      </c>
      <c r="G186" s="78">
        <v>6</v>
      </c>
      <c r="H186" s="71">
        <v>6</v>
      </c>
      <c r="I186" s="328" t="s">
        <v>5</v>
      </c>
      <c r="J186" s="78">
        <v>5</v>
      </c>
      <c r="K186" s="71">
        <v>4</v>
      </c>
      <c r="L186" s="71">
        <v>5</v>
      </c>
      <c r="M186" s="78">
        <v>6</v>
      </c>
      <c r="N186" s="71">
        <v>5</v>
      </c>
      <c r="O186" s="71">
        <v>4</v>
      </c>
      <c r="P186" s="71">
        <v>5</v>
      </c>
      <c r="Q186" s="73" t="s">
        <v>48</v>
      </c>
      <c r="R186" s="71"/>
      <c r="S186" s="71">
        <v>4</v>
      </c>
      <c r="T186" s="71">
        <v>5</v>
      </c>
      <c r="U186" s="71">
        <v>6</v>
      </c>
      <c r="V186" s="71">
        <v>8</v>
      </c>
      <c r="W186" s="78">
        <v>8</v>
      </c>
      <c r="X186" s="71">
        <v>7</v>
      </c>
      <c r="Y186" s="71">
        <v>6</v>
      </c>
      <c r="Z186" s="151">
        <v>6</v>
      </c>
      <c r="AA186" s="71">
        <v>2</v>
      </c>
      <c r="AB186" s="111">
        <v>2016</v>
      </c>
      <c r="AC186" s="110" t="s">
        <v>47</v>
      </c>
      <c r="AD186" s="106" t="str">
        <f t="shared" si="3"/>
        <v>Bazooka (H) - neu</v>
      </c>
      <c r="AE186" s="145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</row>
    <row r="187" spans="1:61" s="108" customFormat="1" ht="17.25" customHeight="1" x14ac:dyDescent="0.2">
      <c r="A187" s="202">
        <v>206</v>
      </c>
      <c r="B187" s="137"/>
      <c r="C187" s="87" t="s">
        <v>401</v>
      </c>
      <c r="D187" s="223">
        <v>7</v>
      </c>
      <c r="E187" s="222">
        <v>1</v>
      </c>
      <c r="F187" s="71">
        <v>7</v>
      </c>
      <c r="G187" s="78">
        <v>6</v>
      </c>
      <c r="H187" s="71">
        <v>6</v>
      </c>
      <c r="I187" s="71">
        <v>4</v>
      </c>
      <c r="J187" s="78">
        <v>4</v>
      </c>
      <c r="K187" s="71">
        <v>4</v>
      </c>
      <c r="L187" s="71">
        <v>4</v>
      </c>
      <c r="M187" s="78">
        <v>3</v>
      </c>
      <c r="N187" s="71">
        <v>3</v>
      </c>
      <c r="O187" s="71">
        <v>3</v>
      </c>
      <c r="P187" s="71">
        <v>5</v>
      </c>
      <c r="Q187" s="73" t="s">
        <v>48</v>
      </c>
      <c r="R187" s="71"/>
      <c r="S187" s="71">
        <v>4</v>
      </c>
      <c r="T187" s="71">
        <v>8</v>
      </c>
      <c r="U187" s="71">
        <v>5</v>
      </c>
      <c r="V187" s="71">
        <v>7</v>
      </c>
      <c r="W187" s="78">
        <v>7</v>
      </c>
      <c r="X187" s="71">
        <v>7</v>
      </c>
      <c r="Y187" s="71">
        <v>7</v>
      </c>
      <c r="Z187" s="151">
        <v>5</v>
      </c>
      <c r="AA187" s="71">
        <v>2</v>
      </c>
      <c r="AB187" s="111">
        <v>2016</v>
      </c>
      <c r="AC187" s="110" t="s">
        <v>47</v>
      </c>
      <c r="AD187" s="106" t="str">
        <f t="shared" si="3"/>
        <v>Bella</v>
      </c>
      <c r="AE187" s="145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</row>
    <row r="188" spans="1:61" s="108" customFormat="1" ht="17.25" customHeight="1" x14ac:dyDescent="0.2">
      <c r="A188" s="202">
        <v>207</v>
      </c>
      <c r="B188" s="137"/>
      <c r="C188" s="87" t="s">
        <v>408</v>
      </c>
      <c r="D188" s="225">
        <v>5</v>
      </c>
      <c r="E188" s="226">
        <v>0.7</v>
      </c>
      <c r="F188" s="71">
        <v>5</v>
      </c>
      <c r="G188" s="78">
        <v>5</v>
      </c>
      <c r="H188" s="71">
        <v>6</v>
      </c>
      <c r="I188" s="71">
        <v>5</v>
      </c>
      <c r="J188" s="78">
        <v>6</v>
      </c>
      <c r="K188" s="71">
        <v>6</v>
      </c>
      <c r="L188" s="71">
        <v>7</v>
      </c>
      <c r="M188" s="78">
        <v>3</v>
      </c>
      <c r="N188" s="71">
        <v>4</v>
      </c>
      <c r="O188" s="71">
        <v>4</v>
      </c>
      <c r="P188" s="71">
        <v>5</v>
      </c>
      <c r="Q188" s="73" t="s">
        <v>48</v>
      </c>
      <c r="R188" s="71"/>
      <c r="S188" s="71">
        <v>4</v>
      </c>
      <c r="T188" s="71">
        <v>9</v>
      </c>
      <c r="U188" s="71">
        <v>4</v>
      </c>
      <c r="V188" s="71">
        <v>7</v>
      </c>
      <c r="W188" s="78">
        <v>8</v>
      </c>
      <c r="X188" s="71">
        <v>6</v>
      </c>
      <c r="Y188" s="71">
        <v>3</v>
      </c>
      <c r="Z188" s="151">
        <v>5</v>
      </c>
      <c r="AA188" s="71">
        <v>2</v>
      </c>
      <c r="AB188" s="111">
        <v>2016</v>
      </c>
      <c r="AC188" s="110" t="s">
        <v>47</v>
      </c>
      <c r="AD188" s="106" t="str">
        <f t="shared" si="3"/>
        <v>Celoona (H)</v>
      </c>
      <c r="AE188" s="145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</row>
    <row r="189" spans="1:61" s="108" customFormat="1" ht="17.25" customHeight="1" x14ac:dyDescent="0.2">
      <c r="A189" s="202">
        <v>208</v>
      </c>
      <c r="B189" s="137"/>
      <c r="C189" s="87" t="s">
        <v>53</v>
      </c>
      <c r="D189" s="223">
        <v>7</v>
      </c>
      <c r="E189" s="222">
        <v>1</v>
      </c>
      <c r="F189" s="71">
        <v>4</v>
      </c>
      <c r="G189" s="78">
        <v>5</v>
      </c>
      <c r="H189" s="71" t="s">
        <v>75</v>
      </c>
      <c r="I189" s="71">
        <v>5</v>
      </c>
      <c r="J189" s="78">
        <v>4</v>
      </c>
      <c r="K189" s="71">
        <v>2</v>
      </c>
      <c r="L189" s="71">
        <v>4</v>
      </c>
      <c r="M189" s="78">
        <v>5</v>
      </c>
      <c r="N189" s="71">
        <v>4</v>
      </c>
      <c r="O189" s="71">
        <v>5</v>
      </c>
      <c r="P189" s="71">
        <v>3</v>
      </c>
      <c r="Q189" s="73" t="s">
        <v>48</v>
      </c>
      <c r="R189" s="71"/>
      <c r="S189" s="71">
        <v>3</v>
      </c>
      <c r="T189" s="71">
        <v>6</v>
      </c>
      <c r="U189" s="71">
        <v>6</v>
      </c>
      <c r="V189" s="71">
        <v>6</v>
      </c>
      <c r="W189" s="78">
        <v>5</v>
      </c>
      <c r="X189" s="71">
        <v>8</v>
      </c>
      <c r="Y189" s="71">
        <v>7</v>
      </c>
      <c r="Z189" s="72">
        <v>5</v>
      </c>
      <c r="AA189" s="71">
        <v>3</v>
      </c>
      <c r="AB189" s="111">
        <v>2016</v>
      </c>
      <c r="AC189" s="110" t="s">
        <v>47</v>
      </c>
      <c r="AD189" s="106" t="str">
        <f t="shared" si="3"/>
        <v xml:space="preserve">Christelle </v>
      </c>
      <c r="AE189" s="145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</row>
    <row r="190" spans="1:61" s="108" customFormat="1" ht="17.25" customHeight="1" x14ac:dyDescent="0.2">
      <c r="A190" s="202">
        <v>209</v>
      </c>
      <c r="B190" s="137" t="s">
        <v>217</v>
      </c>
      <c r="C190" s="87" t="s">
        <v>266</v>
      </c>
      <c r="D190" s="223">
        <v>7</v>
      </c>
      <c r="E190" s="222">
        <v>1</v>
      </c>
      <c r="F190" s="71">
        <v>5</v>
      </c>
      <c r="G190" s="78">
        <v>5</v>
      </c>
      <c r="H190" s="71">
        <v>5</v>
      </c>
      <c r="I190" s="71">
        <v>4</v>
      </c>
      <c r="J190" s="78">
        <v>5</v>
      </c>
      <c r="K190" s="71">
        <v>4</v>
      </c>
      <c r="L190" s="71">
        <v>5</v>
      </c>
      <c r="M190" s="78">
        <v>4</v>
      </c>
      <c r="N190" s="71">
        <v>4</v>
      </c>
      <c r="O190" s="71">
        <v>4</v>
      </c>
      <c r="P190" s="71">
        <v>4</v>
      </c>
      <c r="Q190" s="73" t="s">
        <v>48</v>
      </c>
      <c r="R190" s="71"/>
      <c r="S190" s="71">
        <v>4</v>
      </c>
      <c r="T190" s="71">
        <v>6</v>
      </c>
      <c r="U190" s="71">
        <v>5</v>
      </c>
      <c r="V190" s="71">
        <v>7</v>
      </c>
      <c r="W190" s="78">
        <v>7</v>
      </c>
      <c r="X190" s="71">
        <v>7</v>
      </c>
      <c r="Y190" s="71">
        <v>6</v>
      </c>
      <c r="Z190" s="72">
        <v>6</v>
      </c>
      <c r="AA190" s="71">
        <v>2</v>
      </c>
      <c r="AB190" s="111">
        <v>2016</v>
      </c>
      <c r="AC190" s="110" t="s">
        <v>47</v>
      </c>
      <c r="AD190" s="106" t="str">
        <f t="shared" si="3"/>
        <v>Daisy</v>
      </c>
      <c r="AE190" s="145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</row>
    <row r="191" spans="1:61" s="108" customFormat="1" ht="17.25" customHeight="1" x14ac:dyDescent="0.2">
      <c r="A191" s="202">
        <v>210</v>
      </c>
      <c r="B191" s="137" t="s">
        <v>217</v>
      </c>
      <c r="C191" s="87" t="s">
        <v>267</v>
      </c>
      <c r="D191" s="223">
        <v>7</v>
      </c>
      <c r="E191" s="222">
        <v>1</v>
      </c>
      <c r="F191" s="71">
        <v>3</v>
      </c>
      <c r="G191" s="78">
        <v>4</v>
      </c>
      <c r="H191" s="71">
        <v>4</v>
      </c>
      <c r="I191" s="71">
        <v>5</v>
      </c>
      <c r="J191" s="78">
        <v>5</v>
      </c>
      <c r="K191" s="71">
        <v>7</v>
      </c>
      <c r="L191" s="71">
        <v>6</v>
      </c>
      <c r="M191" s="78">
        <v>6</v>
      </c>
      <c r="N191" s="71">
        <v>5</v>
      </c>
      <c r="O191" s="71">
        <v>5</v>
      </c>
      <c r="P191" s="71">
        <v>4</v>
      </c>
      <c r="Q191" s="73" t="s">
        <v>48</v>
      </c>
      <c r="R191" s="71"/>
      <c r="S191" s="71">
        <v>5</v>
      </c>
      <c r="T191" s="71">
        <v>6</v>
      </c>
      <c r="U191" s="71">
        <v>4</v>
      </c>
      <c r="V191" s="71">
        <v>7</v>
      </c>
      <c r="W191" s="78">
        <v>7</v>
      </c>
      <c r="X191" s="71">
        <v>7</v>
      </c>
      <c r="Y191" s="71">
        <v>4</v>
      </c>
      <c r="Z191" s="151">
        <v>5</v>
      </c>
      <c r="AA191" s="71">
        <v>3</v>
      </c>
      <c r="AB191" s="111">
        <v>2016</v>
      </c>
      <c r="AC191" s="110" t="s">
        <v>47</v>
      </c>
      <c r="AD191" s="106" t="str">
        <f t="shared" si="3"/>
        <v>Etincel</v>
      </c>
      <c r="AE191" s="145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</row>
    <row r="192" spans="1:61" s="108" customFormat="1" ht="17.25" customHeight="1" x14ac:dyDescent="0.2">
      <c r="A192" s="202">
        <v>211</v>
      </c>
      <c r="B192" s="137"/>
      <c r="C192" s="87" t="s">
        <v>199</v>
      </c>
      <c r="D192" s="223">
        <v>7</v>
      </c>
      <c r="E192" s="222">
        <v>1</v>
      </c>
      <c r="F192" s="71">
        <v>5</v>
      </c>
      <c r="G192" s="78">
        <v>5</v>
      </c>
      <c r="H192" s="71" t="s">
        <v>75</v>
      </c>
      <c r="I192" s="71">
        <v>4</v>
      </c>
      <c r="J192" s="78">
        <v>4</v>
      </c>
      <c r="K192" s="71">
        <v>3</v>
      </c>
      <c r="L192" s="71">
        <v>5</v>
      </c>
      <c r="M192" s="78">
        <v>6</v>
      </c>
      <c r="N192" s="71">
        <v>4</v>
      </c>
      <c r="O192" s="71">
        <v>5</v>
      </c>
      <c r="P192" s="71">
        <v>4</v>
      </c>
      <c r="Q192" s="73" t="s">
        <v>48</v>
      </c>
      <c r="R192" s="71"/>
      <c r="S192" s="71">
        <v>4</v>
      </c>
      <c r="T192" s="71">
        <v>5</v>
      </c>
      <c r="U192" s="71">
        <v>6</v>
      </c>
      <c r="V192" s="71">
        <v>5</v>
      </c>
      <c r="W192" s="78">
        <v>5</v>
      </c>
      <c r="X192" s="71">
        <v>7</v>
      </c>
      <c r="Y192" s="71">
        <v>7</v>
      </c>
      <c r="Z192" s="72">
        <v>5</v>
      </c>
      <c r="AA192" s="71">
        <v>3</v>
      </c>
      <c r="AB192" s="111">
        <v>2016</v>
      </c>
      <c r="AC192" s="110" t="s">
        <v>47</v>
      </c>
      <c r="AD192" s="106" t="str">
        <f t="shared" si="3"/>
        <v>Fridericus</v>
      </c>
      <c r="AE192" s="145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</row>
    <row r="193" spans="1:61" s="108" customFormat="1" ht="17.25" customHeight="1" x14ac:dyDescent="0.2">
      <c r="A193" s="202">
        <v>212</v>
      </c>
      <c r="B193" s="137"/>
      <c r="C193" s="87" t="s">
        <v>395</v>
      </c>
      <c r="D193" s="225">
        <v>5</v>
      </c>
      <c r="E193" s="226">
        <v>0.7</v>
      </c>
      <c r="F193" s="71">
        <v>5</v>
      </c>
      <c r="G193" s="78">
        <v>5</v>
      </c>
      <c r="H193" s="71">
        <v>5</v>
      </c>
      <c r="I193" s="71">
        <v>5</v>
      </c>
      <c r="J193" s="78">
        <v>4</v>
      </c>
      <c r="K193" s="71">
        <v>4</v>
      </c>
      <c r="L193" s="71">
        <v>6</v>
      </c>
      <c r="M193" s="78">
        <v>3</v>
      </c>
      <c r="N193" s="71">
        <v>5</v>
      </c>
      <c r="O193" s="71">
        <v>4</v>
      </c>
      <c r="P193" s="71">
        <v>6</v>
      </c>
      <c r="Q193" s="73" t="s">
        <v>48</v>
      </c>
      <c r="R193" s="71"/>
      <c r="S193" s="71">
        <v>4</v>
      </c>
      <c r="T193" s="71">
        <v>7</v>
      </c>
      <c r="U193" s="71">
        <v>5</v>
      </c>
      <c r="V193" s="71">
        <v>8</v>
      </c>
      <c r="W193" s="78">
        <v>8</v>
      </c>
      <c r="X193" s="71">
        <v>7</v>
      </c>
      <c r="Y193" s="71">
        <v>6</v>
      </c>
      <c r="Z193" s="151">
        <v>6</v>
      </c>
      <c r="AA193" s="71">
        <v>3</v>
      </c>
      <c r="AB193" s="111">
        <v>2016</v>
      </c>
      <c r="AC193" s="110" t="s">
        <v>47</v>
      </c>
      <c r="AD193" s="106" t="str">
        <f t="shared" si="3"/>
        <v>Galation (H)</v>
      </c>
      <c r="AE193" s="145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</row>
    <row r="194" spans="1:61" s="108" customFormat="1" ht="17.25" customHeight="1" x14ac:dyDescent="0.2">
      <c r="A194" s="202">
        <v>213</v>
      </c>
      <c r="B194" s="137"/>
      <c r="C194" s="87" t="s">
        <v>55</v>
      </c>
      <c r="D194" s="223">
        <v>7</v>
      </c>
      <c r="E194" s="222">
        <v>1</v>
      </c>
      <c r="F194" s="71">
        <v>4</v>
      </c>
      <c r="G194" s="78">
        <v>5</v>
      </c>
      <c r="H194" s="71" t="s">
        <v>75</v>
      </c>
      <c r="I194" s="71">
        <v>5</v>
      </c>
      <c r="J194" s="78">
        <v>4</v>
      </c>
      <c r="K194" s="71">
        <v>5</v>
      </c>
      <c r="L194" s="71">
        <v>6</v>
      </c>
      <c r="M194" s="78">
        <v>7</v>
      </c>
      <c r="N194" s="71">
        <v>4</v>
      </c>
      <c r="O194" s="71">
        <v>6</v>
      </c>
      <c r="P194" s="71">
        <v>4</v>
      </c>
      <c r="Q194" s="73" t="s">
        <v>48</v>
      </c>
      <c r="R194" s="71"/>
      <c r="S194" s="71">
        <v>4</v>
      </c>
      <c r="T194" s="71">
        <v>6</v>
      </c>
      <c r="U194" s="71">
        <v>6</v>
      </c>
      <c r="V194" s="71">
        <v>6</v>
      </c>
      <c r="W194" s="78">
        <v>6</v>
      </c>
      <c r="X194" s="71">
        <v>8</v>
      </c>
      <c r="Y194" s="71">
        <v>7</v>
      </c>
      <c r="Z194" s="151">
        <v>5</v>
      </c>
      <c r="AA194" s="71">
        <v>3</v>
      </c>
      <c r="AB194" s="111">
        <v>2016</v>
      </c>
      <c r="AC194" s="110" t="s">
        <v>47</v>
      </c>
      <c r="AD194" s="106" t="str">
        <f t="shared" si="3"/>
        <v xml:space="preserve">Henriette </v>
      </c>
      <c r="AE194" s="145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</row>
    <row r="195" spans="1:61" s="108" customFormat="1" ht="17.25" customHeight="1" x14ac:dyDescent="0.2">
      <c r="A195" s="202">
        <v>214</v>
      </c>
      <c r="B195" s="137"/>
      <c r="C195" s="87" t="s">
        <v>56</v>
      </c>
      <c r="D195" s="223">
        <v>7</v>
      </c>
      <c r="E195" s="222">
        <v>1</v>
      </c>
      <c r="F195" s="71">
        <v>6</v>
      </c>
      <c r="G195" s="78">
        <v>6</v>
      </c>
      <c r="H195" s="71" t="s">
        <v>78</v>
      </c>
      <c r="I195" s="71">
        <v>5</v>
      </c>
      <c r="J195" s="78">
        <v>6</v>
      </c>
      <c r="K195" s="71">
        <v>4</v>
      </c>
      <c r="L195" s="71">
        <v>5</v>
      </c>
      <c r="M195" s="78">
        <v>5</v>
      </c>
      <c r="N195" s="71">
        <v>5</v>
      </c>
      <c r="O195" s="71">
        <v>4</v>
      </c>
      <c r="P195" s="71">
        <v>3</v>
      </c>
      <c r="Q195" s="73" t="s">
        <v>48</v>
      </c>
      <c r="R195" s="71"/>
      <c r="S195" s="71">
        <v>3</v>
      </c>
      <c r="T195" s="71">
        <v>5</v>
      </c>
      <c r="U195" s="71">
        <v>7</v>
      </c>
      <c r="V195" s="71">
        <v>6</v>
      </c>
      <c r="W195" s="78">
        <v>6</v>
      </c>
      <c r="X195" s="71">
        <v>8</v>
      </c>
      <c r="Y195" s="71">
        <v>7</v>
      </c>
      <c r="Z195" s="151">
        <v>5</v>
      </c>
      <c r="AA195" s="71">
        <v>3</v>
      </c>
      <c r="AB195" s="111">
        <v>2016</v>
      </c>
      <c r="AC195" s="110" t="s">
        <v>47</v>
      </c>
      <c r="AD195" s="106" t="str">
        <f t="shared" si="3"/>
        <v xml:space="preserve">Highlight </v>
      </c>
      <c r="AE195" s="145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</row>
    <row r="196" spans="1:61" s="108" customFormat="1" ht="17.25" customHeight="1" x14ac:dyDescent="0.2">
      <c r="A196" s="202">
        <v>215</v>
      </c>
      <c r="B196" s="138">
        <v>106</v>
      </c>
      <c r="C196" s="87" t="s">
        <v>115</v>
      </c>
      <c r="D196" s="225">
        <v>5</v>
      </c>
      <c r="E196" s="226">
        <v>0.7</v>
      </c>
      <c r="F196" s="72">
        <v>5</v>
      </c>
      <c r="G196" s="73">
        <v>5</v>
      </c>
      <c r="H196" s="72" t="s">
        <v>75</v>
      </c>
      <c r="I196" s="72">
        <v>5</v>
      </c>
      <c r="J196" s="73">
        <v>5</v>
      </c>
      <c r="K196" s="151">
        <v>5</v>
      </c>
      <c r="L196" s="151">
        <v>6</v>
      </c>
      <c r="M196" s="73">
        <v>3</v>
      </c>
      <c r="N196" s="151">
        <v>5</v>
      </c>
      <c r="O196" s="72">
        <v>4</v>
      </c>
      <c r="P196" s="151">
        <v>6</v>
      </c>
      <c r="Q196" s="73" t="s">
        <v>48</v>
      </c>
      <c r="R196" s="72"/>
      <c r="S196" s="72">
        <v>4</v>
      </c>
      <c r="T196" s="72">
        <v>7</v>
      </c>
      <c r="U196" s="72">
        <v>5</v>
      </c>
      <c r="V196" s="72">
        <v>7</v>
      </c>
      <c r="W196" s="73">
        <v>7</v>
      </c>
      <c r="X196" s="72">
        <v>7</v>
      </c>
      <c r="Y196" s="72">
        <v>6</v>
      </c>
      <c r="Z196" s="72">
        <v>6</v>
      </c>
      <c r="AA196" s="72">
        <v>3</v>
      </c>
      <c r="AB196" s="111">
        <v>2016</v>
      </c>
      <c r="AC196" s="110" t="s">
        <v>47</v>
      </c>
      <c r="AD196" s="106" t="str">
        <f t="shared" si="3"/>
        <v>Hobbit (H)</v>
      </c>
      <c r="AE196" s="145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</row>
    <row r="197" spans="1:61" s="108" customFormat="1" ht="17.25" customHeight="1" x14ac:dyDescent="0.2">
      <c r="A197" s="202">
        <v>216</v>
      </c>
      <c r="B197" s="138"/>
      <c r="C197" s="87" t="s">
        <v>402</v>
      </c>
      <c r="D197" s="223">
        <v>7</v>
      </c>
      <c r="E197" s="222">
        <v>1</v>
      </c>
      <c r="F197" s="151">
        <v>5</v>
      </c>
      <c r="G197" s="73">
        <v>5</v>
      </c>
      <c r="H197" s="151">
        <v>5</v>
      </c>
      <c r="I197" s="151">
        <v>5</v>
      </c>
      <c r="J197" s="73">
        <v>5</v>
      </c>
      <c r="K197" s="151">
        <v>6</v>
      </c>
      <c r="L197" s="151">
        <v>5</v>
      </c>
      <c r="M197" s="73">
        <v>4</v>
      </c>
      <c r="N197" s="151">
        <v>4</v>
      </c>
      <c r="O197" s="151">
        <v>4</v>
      </c>
      <c r="P197" s="151">
        <v>5</v>
      </c>
      <c r="Q197" s="73" t="s">
        <v>60</v>
      </c>
      <c r="R197" s="151"/>
      <c r="S197" s="151">
        <v>4</v>
      </c>
      <c r="T197" s="151">
        <v>8</v>
      </c>
      <c r="U197" s="151">
        <v>5</v>
      </c>
      <c r="V197" s="151">
        <v>9</v>
      </c>
      <c r="W197" s="73">
        <v>9</v>
      </c>
      <c r="X197" s="151">
        <v>7</v>
      </c>
      <c r="Y197" s="151">
        <v>5</v>
      </c>
      <c r="Z197" s="151">
        <v>4</v>
      </c>
      <c r="AA197" s="151">
        <v>2</v>
      </c>
      <c r="AB197" s="111">
        <v>2016</v>
      </c>
      <c r="AC197" s="110" t="s">
        <v>47</v>
      </c>
      <c r="AD197" s="106" t="str">
        <f t="shared" si="3"/>
        <v>Joker</v>
      </c>
      <c r="AE197" s="145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</row>
    <row r="198" spans="1:61" s="108" customFormat="1" ht="17.25" customHeight="1" x14ac:dyDescent="0.2">
      <c r="A198" s="202">
        <v>217</v>
      </c>
      <c r="B198" s="137"/>
      <c r="C198" s="87" t="s">
        <v>195</v>
      </c>
      <c r="D198" s="223">
        <v>7</v>
      </c>
      <c r="E198" s="222">
        <v>1</v>
      </c>
      <c r="F198" s="71">
        <v>5</v>
      </c>
      <c r="G198" s="78">
        <v>5</v>
      </c>
      <c r="H198" s="71" t="s">
        <v>79</v>
      </c>
      <c r="I198" s="71">
        <v>5</v>
      </c>
      <c r="J198" s="78">
        <v>4</v>
      </c>
      <c r="K198" s="71">
        <v>4</v>
      </c>
      <c r="L198" s="71">
        <v>8</v>
      </c>
      <c r="M198" s="78">
        <v>1</v>
      </c>
      <c r="N198" s="71">
        <v>4</v>
      </c>
      <c r="O198" s="71">
        <v>5</v>
      </c>
      <c r="P198" s="71">
        <v>3</v>
      </c>
      <c r="Q198" s="73" t="s">
        <v>60</v>
      </c>
      <c r="R198" s="71"/>
      <c r="S198" s="71">
        <v>2</v>
      </c>
      <c r="T198" s="71">
        <v>7</v>
      </c>
      <c r="U198" s="71">
        <v>6</v>
      </c>
      <c r="V198" s="71">
        <v>7</v>
      </c>
      <c r="W198" s="78">
        <v>6</v>
      </c>
      <c r="X198" s="71">
        <v>7</v>
      </c>
      <c r="Y198" s="71">
        <v>5</v>
      </c>
      <c r="Z198" s="72">
        <v>4</v>
      </c>
      <c r="AA198" s="71">
        <v>3</v>
      </c>
      <c r="AB198" s="111">
        <v>2016</v>
      </c>
      <c r="AC198" s="110" t="s">
        <v>47</v>
      </c>
      <c r="AD198" s="106" t="str">
        <f t="shared" si="3"/>
        <v>Kathleen</v>
      </c>
      <c r="AE198" s="145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</row>
    <row r="199" spans="1:61" s="108" customFormat="1" ht="17.25" customHeight="1" x14ac:dyDescent="0.2">
      <c r="A199" s="202">
        <v>218</v>
      </c>
      <c r="B199" s="137"/>
      <c r="C199" s="87" t="s">
        <v>403</v>
      </c>
      <c r="D199" s="223">
        <v>7</v>
      </c>
      <c r="E199" s="222">
        <v>1</v>
      </c>
      <c r="F199" s="71">
        <v>7</v>
      </c>
      <c r="G199" s="78">
        <v>6</v>
      </c>
      <c r="H199" s="71">
        <v>6</v>
      </c>
      <c r="I199" s="71">
        <v>3</v>
      </c>
      <c r="J199" s="78">
        <v>4</v>
      </c>
      <c r="K199" s="71">
        <v>4</v>
      </c>
      <c r="L199" s="71">
        <v>5</v>
      </c>
      <c r="M199" s="78">
        <v>3</v>
      </c>
      <c r="N199" s="71">
        <v>4</v>
      </c>
      <c r="O199" s="71">
        <v>4</v>
      </c>
      <c r="P199" s="71">
        <v>4</v>
      </c>
      <c r="Q199" s="73" t="s">
        <v>48</v>
      </c>
      <c r="R199" s="71"/>
      <c r="S199" s="71">
        <v>4</v>
      </c>
      <c r="T199" s="71">
        <v>6</v>
      </c>
      <c r="U199" s="71">
        <v>7</v>
      </c>
      <c r="V199" s="71">
        <v>7</v>
      </c>
      <c r="W199" s="78">
        <v>7</v>
      </c>
      <c r="X199" s="71">
        <v>7</v>
      </c>
      <c r="Y199" s="71">
        <v>6</v>
      </c>
      <c r="Z199" s="151">
        <v>5</v>
      </c>
      <c r="AA199" s="71">
        <v>3</v>
      </c>
      <c r="AB199" s="111">
        <v>2016</v>
      </c>
      <c r="AC199" s="110" t="s">
        <v>47</v>
      </c>
      <c r="AD199" s="106" t="str">
        <f t="shared" si="3"/>
        <v>Kaylin</v>
      </c>
      <c r="AE199" s="145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</row>
    <row r="200" spans="1:61" s="116" customFormat="1" ht="17.25" customHeight="1" x14ac:dyDescent="0.2">
      <c r="A200" s="202">
        <v>219</v>
      </c>
      <c r="B200" s="109">
        <v>108</v>
      </c>
      <c r="C200" s="87" t="s">
        <v>144</v>
      </c>
      <c r="D200" s="223">
        <v>7</v>
      </c>
      <c r="E200" s="222">
        <v>1</v>
      </c>
      <c r="F200" s="86">
        <v>6</v>
      </c>
      <c r="G200" s="89">
        <v>6</v>
      </c>
      <c r="H200" s="86">
        <v>6</v>
      </c>
      <c r="I200" s="86">
        <v>4</v>
      </c>
      <c r="J200" s="89">
        <v>4</v>
      </c>
      <c r="K200" s="86">
        <v>5</v>
      </c>
      <c r="L200" s="86">
        <v>4</v>
      </c>
      <c r="M200" s="89">
        <v>5</v>
      </c>
      <c r="N200" s="86">
        <v>4</v>
      </c>
      <c r="O200" s="86">
        <v>4</v>
      </c>
      <c r="P200" s="86">
        <v>3</v>
      </c>
      <c r="Q200" s="88" t="s">
        <v>60</v>
      </c>
      <c r="R200" s="86"/>
      <c r="S200" s="86">
        <v>4</v>
      </c>
      <c r="T200" s="86">
        <v>6</v>
      </c>
      <c r="U200" s="86">
        <v>5</v>
      </c>
      <c r="V200" s="86">
        <v>7</v>
      </c>
      <c r="W200" s="89">
        <v>7</v>
      </c>
      <c r="X200" s="86">
        <v>7</v>
      </c>
      <c r="Y200" s="86">
        <v>5</v>
      </c>
      <c r="Z200" s="87">
        <v>6</v>
      </c>
      <c r="AA200" s="86">
        <v>2</v>
      </c>
      <c r="AB200" s="111">
        <v>2016</v>
      </c>
      <c r="AC200" s="117" t="s">
        <v>47</v>
      </c>
      <c r="AD200" s="106" t="str">
        <f t="shared" si="3"/>
        <v>KWS Keeper</v>
      </c>
      <c r="AE200" s="148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</row>
    <row r="201" spans="1:61" s="116" customFormat="1" ht="17.25" customHeight="1" x14ac:dyDescent="0.2">
      <c r="A201" s="202">
        <v>220</v>
      </c>
      <c r="B201" s="109"/>
      <c r="C201" s="87" t="s">
        <v>409</v>
      </c>
      <c r="D201" s="223">
        <v>7</v>
      </c>
      <c r="E201" s="222">
        <v>1</v>
      </c>
      <c r="F201" s="86">
        <v>6</v>
      </c>
      <c r="G201" s="89">
        <v>5</v>
      </c>
      <c r="H201" s="86">
        <v>5</v>
      </c>
      <c r="I201" s="86">
        <v>4</v>
      </c>
      <c r="J201" s="89">
        <v>5</v>
      </c>
      <c r="K201" s="86">
        <v>5</v>
      </c>
      <c r="L201" s="86">
        <v>4</v>
      </c>
      <c r="M201" s="89">
        <v>4</v>
      </c>
      <c r="N201" s="86">
        <v>4</v>
      </c>
      <c r="O201" s="86">
        <v>4</v>
      </c>
      <c r="P201" s="86">
        <v>7</v>
      </c>
      <c r="Q201" s="88" t="s">
        <v>48</v>
      </c>
      <c r="R201" s="86"/>
      <c r="S201" s="86">
        <v>4</v>
      </c>
      <c r="T201" s="86">
        <v>7</v>
      </c>
      <c r="U201" s="86">
        <v>6</v>
      </c>
      <c r="V201" s="86">
        <v>7</v>
      </c>
      <c r="W201" s="89">
        <v>8</v>
      </c>
      <c r="X201" s="86">
        <v>8</v>
      </c>
      <c r="Y201" s="86">
        <v>7</v>
      </c>
      <c r="Z201" s="87">
        <v>5</v>
      </c>
      <c r="AA201" s="86">
        <v>2</v>
      </c>
      <c r="AB201" s="111">
        <v>2016</v>
      </c>
      <c r="AC201" s="117" t="s">
        <v>47</v>
      </c>
      <c r="AD201" s="106" t="str">
        <f t="shared" si="3"/>
        <v>KWS Kosmos</v>
      </c>
      <c r="AE201" s="148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</row>
    <row r="202" spans="1:61" s="108" customFormat="1" ht="15" customHeight="1" x14ac:dyDescent="0.2">
      <c r="A202" s="202">
        <v>221</v>
      </c>
      <c r="B202" s="138">
        <v>109</v>
      </c>
      <c r="C202" s="87" t="s">
        <v>186</v>
      </c>
      <c r="D202" s="223">
        <v>7</v>
      </c>
      <c r="E202" s="222">
        <v>1</v>
      </c>
      <c r="F202" s="71">
        <v>5</v>
      </c>
      <c r="G202" s="78">
        <v>5</v>
      </c>
      <c r="H202" s="71" t="s">
        <v>75</v>
      </c>
      <c r="I202" s="71">
        <v>4</v>
      </c>
      <c r="J202" s="78">
        <v>5</v>
      </c>
      <c r="K202" s="71">
        <v>6</v>
      </c>
      <c r="L202" s="71">
        <v>5</v>
      </c>
      <c r="M202" s="78">
        <v>5</v>
      </c>
      <c r="N202" s="71">
        <v>5</v>
      </c>
      <c r="O202" s="71">
        <v>4</v>
      </c>
      <c r="P202" s="71">
        <v>4</v>
      </c>
      <c r="Q202" s="73" t="s">
        <v>48</v>
      </c>
      <c r="R202" s="71"/>
      <c r="S202" s="71">
        <v>4</v>
      </c>
      <c r="T202" s="71">
        <v>6</v>
      </c>
      <c r="U202" s="71">
        <v>6</v>
      </c>
      <c r="V202" s="71">
        <v>7</v>
      </c>
      <c r="W202" s="78">
        <v>8</v>
      </c>
      <c r="X202" s="71">
        <v>7</v>
      </c>
      <c r="Y202" s="71">
        <v>7</v>
      </c>
      <c r="Z202" s="151">
        <v>5</v>
      </c>
      <c r="AA202" s="71">
        <v>3</v>
      </c>
      <c r="AB202" s="111">
        <v>2016</v>
      </c>
      <c r="AC202" s="110" t="s">
        <v>47</v>
      </c>
      <c r="AD202" s="106" t="str">
        <f t="shared" si="3"/>
        <v>KWS Meridian</v>
      </c>
      <c r="AE202" s="145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</row>
    <row r="203" spans="1:61" s="108" customFormat="1" ht="17.25" customHeight="1" x14ac:dyDescent="0.2">
      <c r="A203" s="202">
        <v>222</v>
      </c>
      <c r="B203" s="138">
        <v>110</v>
      </c>
      <c r="C203" s="87" t="s">
        <v>197</v>
      </c>
      <c r="D203" s="223">
        <v>7</v>
      </c>
      <c r="E203" s="222">
        <v>1</v>
      </c>
      <c r="F203" s="71">
        <v>5</v>
      </c>
      <c r="G203" s="78">
        <v>5</v>
      </c>
      <c r="H203" s="71" t="s">
        <v>79</v>
      </c>
      <c r="I203" s="71">
        <v>4</v>
      </c>
      <c r="J203" s="78">
        <v>4</v>
      </c>
      <c r="K203" s="71">
        <v>4</v>
      </c>
      <c r="L203" s="71">
        <v>5</v>
      </c>
      <c r="M203" s="78">
        <v>3</v>
      </c>
      <c r="N203" s="71">
        <v>6</v>
      </c>
      <c r="O203" s="71">
        <v>4</v>
      </c>
      <c r="P203" s="71">
        <v>4</v>
      </c>
      <c r="Q203" s="73" t="s">
        <v>48</v>
      </c>
      <c r="R203" s="71"/>
      <c r="S203" s="71">
        <v>4</v>
      </c>
      <c r="T203" s="71">
        <v>6</v>
      </c>
      <c r="U203" s="71">
        <v>7</v>
      </c>
      <c r="V203" s="71">
        <v>7</v>
      </c>
      <c r="W203" s="78">
        <v>7</v>
      </c>
      <c r="X203" s="71">
        <v>8</v>
      </c>
      <c r="Y203" s="71">
        <v>7</v>
      </c>
      <c r="Z203" s="151">
        <v>5</v>
      </c>
      <c r="AA203" s="71">
        <v>3</v>
      </c>
      <c r="AB203" s="111">
        <v>2016</v>
      </c>
      <c r="AC203" s="110" t="s">
        <v>47</v>
      </c>
      <c r="AD203" s="106" t="str">
        <f t="shared" si="3"/>
        <v>KWS Tenor</v>
      </c>
      <c r="AE203" s="145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</row>
    <row r="204" spans="1:61" s="108" customFormat="1" ht="17.25" customHeight="1" x14ac:dyDescent="0.2">
      <c r="A204" s="202">
        <v>223</v>
      </c>
      <c r="B204" s="114" t="s">
        <v>217</v>
      </c>
      <c r="C204" s="87" t="s">
        <v>150</v>
      </c>
      <c r="D204" s="223">
        <v>7</v>
      </c>
      <c r="E204" s="222">
        <v>1</v>
      </c>
      <c r="F204" s="71">
        <v>4</v>
      </c>
      <c r="G204" s="78">
        <v>5</v>
      </c>
      <c r="H204" s="71">
        <v>5</v>
      </c>
      <c r="I204" s="71">
        <v>5</v>
      </c>
      <c r="J204" s="78">
        <v>4</v>
      </c>
      <c r="K204" s="71">
        <v>5</v>
      </c>
      <c r="L204" s="71">
        <v>5</v>
      </c>
      <c r="M204" s="78">
        <v>5</v>
      </c>
      <c r="N204" s="71">
        <v>6</v>
      </c>
      <c r="O204" s="71">
        <v>5</v>
      </c>
      <c r="P204" s="71">
        <v>6</v>
      </c>
      <c r="Q204" s="73" t="s">
        <v>48</v>
      </c>
      <c r="R204" s="71"/>
      <c r="S204" s="71">
        <v>4</v>
      </c>
      <c r="T204" s="71">
        <v>7</v>
      </c>
      <c r="U204" s="71">
        <v>6</v>
      </c>
      <c r="V204" s="71">
        <v>8</v>
      </c>
      <c r="W204" s="78">
        <v>8</v>
      </c>
      <c r="X204" s="71">
        <v>7</v>
      </c>
      <c r="Y204" s="71">
        <v>6</v>
      </c>
      <c r="Z204" s="72">
        <v>5</v>
      </c>
      <c r="AA204" s="71">
        <v>2</v>
      </c>
      <c r="AB204" s="111">
        <v>2016</v>
      </c>
      <c r="AC204" s="110" t="s">
        <v>47</v>
      </c>
      <c r="AD204" s="106" t="str">
        <f t="shared" si="3"/>
        <v>KWS Tonic</v>
      </c>
      <c r="AE204" s="145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</row>
    <row r="205" spans="1:61" s="108" customFormat="1" ht="17.25" customHeight="1" x14ac:dyDescent="0.2">
      <c r="A205" s="202">
        <v>224</v>
      </c>
      <c r="B205" s="137">
        <v>112</v>
      </c>
      <c r="C205" s="87" t="s">
        <v>187</v>
      </c>
      <c r="D205" s="223">
        <v>7</v>
      </c>
      <c r="E205" s="222">
        <v>1</v>
      </c>
      <c r="F205" s="71">
        <v>5</v>
      </c>
      <c r="G205" s="78">
        <v>5</v>
      </c>
      <c r="H205" s="71" t="s">
        <v>79</v>
      </c>
      <c r="I205" s="71">
        <v>5</v>
      </c>
      <c r="J205" s="78">
        <v>5</v>
      </c>
      <c r="K205" s="71">
        <v>6</v>
      </c>
      <c r="L205" s="71">
        <v>6</v>
      </c>
      <c r="M205" s="78">
        <v>5</v>
      </c>
      <c r="N205" s="71">
        <v>5</v>
      </c>
      <c r="O205" s="71">
        <v>5</v>
      </c>
      <c r="P205" s="71">
        <v>8</v>
      </c>
      <c r="Q205" s="73" t="s">
        <v>48</v>
      </c>
      <c r="R205" s="71"/>
      <c r="S205" s="71">
        <v>4</v>
      </c>
      <c r="T205" s="71">
        <v>5</v>
      </c>
      <c r="U205" s="71">
        <v>6</v>
      </c>
      <c r="V205" s="71">
        <v>5</v>
      </c>
      <c r="W205" s="78">
        <v>7</v>
      </c>
      <c r="X205" s="71">
        <v>7</v>
      </c>
      <c r="Y205" s="71">
        <v>6</v>
      </c>
      <c r="Z205" s="72">
        <v>6</v>
      </c>
      <c r="AA205" s="71">
        <v>2</v>
      </c>
      <c r="AB205" s="111">
        <v>2016</v>
      </c>
      <c r="AC205" s="110" t="s">
        <v>47</v>
      </c>
      <c r="AD205" s="106" t="str">
        <f t="shared" ref="AD205:AD227" si="4">C205</f>
        <v>Leibniz</v>
      </c>
      <c r="AE205" s="145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</row>
    <row r="206" spans="1:61" s="108" customFormat="1" ht="17.25" customHeight="1" x14ac:dyDescent="0.2">
      <c r="A206" s="202">
        <v>225</v>
      </c>
      <c r="B206" s="137"/>
      <c r="C206" s="87" t="s">
        <v>478</v>
      </c>
      <c r="D206" s="223">
        <v>7</v>
      </c>
      <c r="E206" s="222">
        <v>1</v>
      </c>
      <c r="F206" s="71">
        <v>5</v>
      </c>
      <c r="G206" s="78">
        <v>5</v>
      </c>
      <c r="H206" s="71">
        <v>5</v>
      </c>
      <c r="I206" s="328" t="s">
        <v>5</v>
      </c>
      <c r="J206" s="78">
        <v>5</v>
      </c>
      <c r="K206" s="71">
        <v>6</v>
      </c>
      <c r="L206" s="71">
        <v>5</v>
      </c>
      <c r="M206" s="78">
        <v>3</v>
      </c>
      <c r="N206" s="71">
        <v>4</v>
      </c>
      <c r="O206" s="71">
        <v>4</v>
      </c>
      <c r="P206" s="71">
        <v>3</v>
      </c>
      <c r="Q206" s="73" t="s">
        <v>48</v>
      </c>
      <c r="R206" s="71"/>
      <c r="S206" s="71">
        <v>4</v>
      </c>
      <c r="T206" s="71">
        <v>5</v>
      </c>
      <c r="U206" s="71">
        <v>6</v>
      </c>
      <c r="V206" s="71">
        <v>8</v>
      </c>
      <c r="W206" s="78">
        <v>8</v>
      </c>
      <c r="X206" s="71">
        <v>7</v>
      </c>
      <c r="Y206" s="71">
        <v>7</v>
      </c>
      <c r="Z206" s="151">
        <v>5</v>
      </c>
      <c r="AA206" s="71">
        <v>2</v>
      </c>
      <c r="AB206" s="111">
        <v>2016</v>
      </c>
      <c r="AC206" s="110" t="s">
        <v>47</v>
      </c>
      <c r="AD206" s="106" t="str">
        <f t="shared" si="4"/>
        <v>LG Veronika - neu</v>
      </c>
      <c r="AE206" s="145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</row>
    <row r="207" spans="1:61" s="108" customFormat="1" ht="17.25" customHeight="1" x14ac:dyDescent="0.2">
      <c r="A207" s="202">
        <v>226</v>
      </c>
      <c r="B207" s="138">
        <v>113</v>
      </c>
      <c r="C207" s="87" t="s">
        <v>188</v>
      </c>
      <c r="D207" s="223">
        <v>7</v>
      </c>
      <c r="E207" s="222">
        <v>1</v>
      </c>
      <c r="F207" s="71">
        <v>4</v>
      </c>
      <c r="G207" s="78">
        <v>5</v>
      </c>
      <c r="H207" s="71" t="s">
        <v>79</v>
      </c>
      <c r="I207" s="71">
        <v>4</v>
      </c>
      <c r="J207" s="78">
        <v>7</v>
      </c>
      <c r="K207" s="71">
        <v>6</v>
      </c>
      <c r="L207" s="71">
        <v>5</v>
      </c>
      <c r="M207" s="78">
        <v>4</v>
      </c>
      <c r="N207" s="71">
        <v>6</v>
      </c>
      <c r="O207" s="71">
        <v>6</v>
      </c>
      <c r="P207" s="71">
        <v>6</v>
      </c>
      <c r="Q207" s="73" t="s">
        <v>48</v>
      </c>
      <c r="R207" s="71"/>
      <c r="S207" s="71">
        <v>4</v>
      </c>
      <c r="T207" s="71">
        <v>5</v>
      </c>
      <c r="U207" s="71">
        <v>6</v>
      </c>
      <c r="V207" s="71">
        <v>6</v>
      </c>
      <c r="W207" s="78">
        <v>6</v>
      </c>
      <c r="X207" s="71">
        <v>7</v>
      </c>
      <c r="Y207" s="71">
        <v>5</v>
      </c>
      <c r="Z207" s="151">
        <v>6</v>
      </c>
      <c r="AA207" s="71">
        <v>2</v>
      </c>
      <c r="AB207" s="111">
        <v>2016</v>
      </c>
      <c r="AC207" s="110" t="s">
        <v>47</v>
      </c>
      <c r="AD207" s="106" t="str">
        <f t="shared" si="4"/>
        <v>Lomerit</v>
      </c>
      <c r="AE207" s="145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</row>
    <row r="208" spans="1:61" s="108" customFormat="1" ht="17.25" customHeight="1" x14ac:dyDescent="0.2">
      <c r="A208" s="202">
        <v>227</v>
      </c>
      <c r="B208" s="138">
        <v>114</v>
      </c>
      <c r="C208" s="87" t="s">
        <v>268</v>
      </c>
      <c r="D208" s="227">
        <v>7</v>
      </c>
      <c r="E208" s="222">
        <v>1</v>
      </c>
      <c r="F208" s="86">
        <v>6</v>
      </c>
      <c r="G208" s="89">
        <v>6</v>
      </c>
      <c r="H208" s="86">
        <v>5</v>
      </c>
      <c r="I208" s="86">
        <v>3</v>
      </c>
      <c r="J208" s="89">
        <v>3</v>
      </c>
      <c r="K208" s="86">
        <v>4</v>
      </c>
      <c r="L208" s="86">
        <v>5</v>
      </c>
      <c r="M208" s="89">
        <v>3</v>
      </c>
      <c r="N208" s="86">
        <v>4</v>
      </c>
      <c r="O208" s="86">
        <v>6</v>
      </c>
      <c r="P208" s="86">
        <v>3</v>
      </c>
      <c r="Q208" s="88" t="s">
        <v>48</v>
      </c>
      <c r="R208" s="86"/>
      <c r="S208" s="86">
        <v>3</v>
      </c>
      <c r="T208" s="86">
        <v>6</v>
      </c>
      <c r="U208" s="86">
        <v>6</v>
      </c>
      <c r="V208" s="86">
        <v>7</v>
      </c>
      <c r="W208" s="89">
        <v>6</v>
      </c>
      <c r="X208" s="86">
        <v>7</v>
      </c>
      <c r="Y208" s="86">
        <v>5</v>
      </c>
      <c r="Z208" s="87">
        <v>5</v>
      </c>
      <c r="AA208" s="86">
        <v>3</v>
      </c>
      <c r="AB208" s="111">
        <v>2016</v>
      </c>
      <c r="AC208" s="117" t="s">
        <v>47</v>
      </c>
      <c r="AD208" s="106" t="str">
        <f t="shared" si="4"/>
        <v>Loreley</v>
      </c>
      <c r="AE208" s="145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</row>
    <row r="209" spans="1:61" s="108" customFormat="1" ht="17.25" customHeight="1" x14ac:dyDescent="0.2">
      <c r="A209" s="202">
        <v>228</v>
      </c>
      <c r="B209" s="137"/>
      <c r="C209" s="87" t="s">
        <v>58</v>
      </c>
      <c r="D209" s="223">
        <v>7</v>
      </c>
      <c r="E209" s="222">
        <v>1</v>
      </c>
      <c r="F209" s="71">
        <v>4</v>
      </c>
      <c r="G209" s="78">
        <v>5</v>
      </c>
      <c r="H209" s="71" t="s">
        <v>75</v>
      </c>
      <c r="I209" s="71">
        <v>4</v>
      </c>
      <c r="J209" s="78">
        <v>5</v>
      </c>
      <c r="K209" s="71">
        <v>5</v>
      </c>
      <c r="L209" s="71">
        <v>7</v>
      </c>
      <c r="M209" s="78">
        <v>7</v>
      </c>
      <c r="N209" s="71">
        <v>4</v>
      </c>
      <c r="O209" s="71">
        <v>4</v>
      </c>
      <c r="P209" s="71">
        <v>4</v>
      </c>
      <c r="Q209" s="73" t="s">
        <v>48</v>
      </c>
      <c r="R209" s="71"/>
      <c r="S209" s="71">
        <v>3</v>
      </c>
      <c r="T209" s="71">
        <v>6</v>
      </c>
      <c r="U209" s="71">
        <v>6</v>
      </c>
      <c r="V209" s="71">
        <v>6</v>
      </c>
      <c r="W209" s="78">
        <v>6</v>
      </c>
      <c r="X209" s="71">
        <v>7</v>
      </c>
      <c r="Y209" s="71">
        <v>7</v>
      </c>
      <c r="Z209" s="151">
        <v>5</v>
      </c>
      <c r="AA209" s="71">
        <v>3</v>
      </c>
      <c r="AB209" s="111">
        <v>2016</v>
      </c>
      <c r="AC209" s="110" t="s">
        <v>47</v>
      </c>
      <c r="AD209" s="106" t="str">
        <f t="shared" si="4"/>
        <v xml:space="preserve">Medina </v>
      </c>
      <c r="AE209" s="145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</row>
    <row r="210" spans="1:61" s="108" customFormat="1" ht="17.25" customHeight="1" x14ac:dyDescent="0.2">
      <c r="A210" s="202">
        <v>229</v>
      </c>
      <c r="B210" s="137">
        <v>118</v>
      </c>
      <c r="C210" s="87" t="s">
        <v>59</v>
      </c>
      <c r="D210" s="223">
        <v>7</v>
      </c>
      <c r="E210" s="222">
        <v>1</v>
      </c>
      <c r="F210" s="71">
        <v>6</v>
      </c>
      <c r="G210" s="78">
        <v>6</v>
      </c>
      <c r="H210" s="71" t="s">
        <v>75</v>
      </c>
      <c r="I210" s="71">
        <v>4</v>
      </c>
      <c r="J210" s="78">
        <v>4</v>
      </c>
      <c r="K210" s="71">
        <v>6</v>
      </c>
      <c r="L210" s="71">
        <v>7</v>
      </c>
      <c r="M210" s="78">
        <v>7</v>
      </c>
      <c r="N210" s="71">
        <v>5</v>
      </c>
      <c r="O210" s="71">
        <v>5</v>
      </c>
      <c r="P210" s="71">
        <v>5</v>
      </c>
      <c r="Q210" s="73" t="s">
        <v>48</v>
      </c>
      <c r="R210" s="71"/>
      <c r="S210" s="71">
        <v>4</v>
      </c>
      <c r="T210" s="71">
        <v>6</v>
      </c>
      <c r="U210" s="71">
        <v>5</v>
      </c>
      <c r="V210" s="71">
        <v>5</v>
      </c>
      <c r="W210" s="78">
        <v>6</v>
      </c>
      <c r="X210" s="71">
        <v>7</v>
      </c>
      <c r="Y210" s="71">
        <v>5</v>
      </c>
      <c r="Z210" s="151">
        <v>4</v>
      </c>
      <c r="AA210" s="71">
        <v>3</v>
      </c>
      <c r="AB210" s="111">
        <v>2016</v>
      </c>
      <c r="AC210" s="110" t="s">
        <v>47</v>
      </c>
      <c r="AD210" s="106" t="str">
        <f t="shared" si="4"/>
        <v xml:space="preserve">Naomie </v>
      </c>
      <c r="AE210" s="145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</row>
    <row r="211" spans="1:61" s="108" customFormat="1" ht="17.25" customHeight="1" x14ac:dyDescent="0.2">
      <c r="A211" s="202">
        <v>230</v>
      </c>
      <c r="B211" s="137">
        <v>119</v>
      </c>
      <c r="C211" s="87" t="s">
        <v>190</v>
      </c>
      <c r="D211" s="223">
        <v>7</v>
      </c>
      <c r="E211" s="222">
        <v>1</v>
      </c>
      <c r="F211" s="71">
        <v>7</v>
      </c>
      <c r="G211" s="78">
        <v>6</v>
      </c>
      <c r="H211" s="71" t="s">
        <v>75</v>
      </c>
      <c r="I211" s="71">
        <v>4</v>
      </c>
      <c r="J211" s="78">
        <v>6</v>
      </c>
      <c r="K211" s="71">
        <v>5</v>
      </c>
      <c r="L211" s="71">
        <v>5</v>
      </c>
      <c r="M211" s="78">
        <v>4</v>
      </c>
      <c r="N211" s="71">
        <v>5</v>
      </c>
      <c r="O211" s="71">
        <v>5</v>
      </c>
      <c r="P211" s="71">
        <v>4</v>
      </c>
      <c r="Q211" s="73" t="s">
        <v>60</v>
      </c>
      <c r="R211" s="71"/>
      <c r="S211" s="71">
        <v>4</v>
      </c>
      <c r="T211" s="71">
        <v>5</v>
      </c>
      <c r="U211" s="71">
        <v>6</v>
      </c>
      <c r="V211" s="71">
        <v>5</v>
      </c>
      <c r="W211" s="78">
        <v>7</v>
      </c>
      <c r="X211" s="71">
        <v>7</v>
      </c>
      <c r="Y211" s="71">
        <v>5</v>
      </c>
      <c r="Z211" s="72">
        <v>5</v>
      </c>
      <c r="AA211" s="71">
        <v>2</v>
      </c>
      <c r="AB211" s="111">
        <v>2016</v>
      </c>
      <c r="AC211" s="110" t="s">
        <v>47</v>
      </c>
      <c r="AD211" s="106" t="str">
        <f t="shared" si="4"/>
        <v>Nerz</v>
      </c>
      <c r="AE211" s="145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</row>
    <row r="212" spans="1:61" s="108" customFormat="1" ht="17.25" customHeight="1" x14ac:dyDescent="0.2">
      <c r="A212" s="202">
        <v>231</v>
      </c>
      <c r="B212" s="137">
        <v>120</v>
      </c>
      <c r="C212" s="87" t="s">
        <v>152</v>
      </c>
      <c r="D212" s="223">
        <v>7</v>
      </c>
      <c r="E212" s="222">
        <v>1</v>
      </c>
      <c r="F212" s="86">
        <v>4</v>
      </c>
      <c r="G212" s="89">
        <v>5</v>
      </c>
      <c r="H212" s="86">
        <v>5</v>
      </c>
      <c r="I212" s="86">
        <v>5</v>
      </c>
      <c r="J212" s="89">
        <v>4</v>
      </c>
      <c r="K212" s="86">
        <v>6</v>
      </c>
      <c r="L212" s="86">
        <v>5</v>
      </c>
      <c r="M212" s="89">
        <v>8</v>
      </c>
      <c r="N212" s="86">
        <v>4</v>
      </c>
      <c r="O212" s="86">
        <v>4</v>
      </c>
      <c r="P212" s="86">
        <v>5</v>
      </c>
      <c r="Q212" s="88" t="s">
        <v>60</v>
      </c>
      <c r="R212" s="86"/>
      <c r="S212" s="86">
        <v>4</v>
      </c>
      <c r="T212" s="86">
        <v>6</v>
      </c>
      <c r="U212" s="86">
        <v>5</v>
      </c>
      <c r="V212" s="86">
        <v>5</v>
      </c>
      <c r="W212" s="89">
        <v>6</v>
      </c>
      <c r="X212" s="86">
        <v>7</v>
      </c>
      <c r="Y212" s="86">
        <v>6</v>
      </c>
      <c r="Z212" s="87">
        <v>4</v>
      </c>
      <c r="AA212" s="86">
        <v>2</v>
      </c>
      <c r="AB212" s="111">
        <v>2016</v>
      </c>
      <c r="AC212" s="117" t="s">
        <v>47</v>
      </c>
      <c r="AD212" s="106" t="str">
        <f t="shared" si="4"/>
        <v>Otto</v>
      </c>
      <c r="AE212" s="145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</row>
    <row r="213" spans="1:61" s="108" customFormat="1" ht="17.25" customHeight="1" x14ac:dyDescent="0.2">
      <c r="A213" s="202">
        <v>232</v>
      </c>
      <c r="B213" s="137"/>
      <c r="C213" s="87" t="s">
        <v>410</v>
      </c>
      <c r="D213" s="225">
        <v>5</v>
      </c>
      <c r="E213" s="226">
        <v>0.7</v>
      </c>
      <c r="F213" s="86">
        <v>4</v>
      </c>
      <c r="G213" s="89">
        <v>5</v>
      </c>
      <c r="H213" s="86">
        <v>5</v>
      </c>
      <c r="I213" s="86">
        <v>5</v>
      </c>
      <c r="J213" s="89">
        <v>5</v>
      </c>
      <c r="K213" s="86">
        <v>6</v>
      </c>
      <c r="L213" s="86">
        <v>6</v>
      </c>
      <c r="M213" s="89">
        <v>3</v>
      </c>
      <c r="N213" s="86">
        <v>5</v>
      </c>
      <c r="O213" s="86">
        <v>4</v>
      </c>
      <c r="P213" s="86">
        <v>5</v>
      </c>
      <c r="Q213" s="88" t="s">
        <v>48</v>
      </c>
      <c r="R213" s="86"/>
      <c r="S213" s="86">
        <v>4</v>
      </c>
      <c r="T213" s="86">
        <v>9</v>
      </c>
      <c r="U213" s="86">
        <v>4</v>
      </c>
      <c r="V213" s="86">
        <v>7</v>
      </c>
      <c r="W213" s="89">
        <v>8</v>
      </c>
      <c r="X213" s="86">
        <v>5</v>
      </c>
      <c r="Y213" s="86">
        <v>2</v>
      </c>
      <c r="Z213" s="87">
        <v>5</v>
      </c>
      <c r="AA213" s="86">
        <v>2</v>
      </c>
      <c r="AB213" s="111">
        <v>2016</v>
      </c>
      <c r="AC213" s="117" t="s">
        <v>47</v>
      </c>
      <c r="AD213" s="106" t="str">
        <f t="shared" si="4"/>
        <v>Pabloo (H)</v>
      </c>
      <c r="AE213" s="145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</row>
    <row r="214" spans="1:61" s="108" customFormat="1" ht="17.25" customHeight="1" x14ac:dyDescent="0.2">
      <c r="A214" s="202">
        <v>233</v>
      </c>
      <c r="B214" s="137">
        <v>121</v>
      </c>
      <c r="C214" s="87" t="s">
        <v>427</v>
      </c>
      <c r="D214" s="223">
        <v>7</v>
      </c>
      <c r="E214" s="222">
        <v>1</v>
      </c>
      <c r="F214" s="86">
        <v>5</v>
      </c>
      <c r="G214" s="89">
        <v>5</v>
      </c>
      <c r="H214" s="86" t="s">
        <v>75</v>
      </c>
      <c r="I214" s="86">
        <v>5</v>
      </c>
      <c r="J214" s="89">
        <v>6</v>
      </c>
      <c r="K214" s="86">
        <v>6</v>
      </c>
      <c r="L214" s="86">
        <v>6</v>
      </c>
      <c r="M214" s="89">
        <v>4</v>
      </c>
      <c r="N214" s="86">
        <v>7</v>
      </c>
      <c r="O214" s="86">
        <v>6</v>
      </c>
      <c r="P214" s="86">
        <v>4</v>
      </c>
      <c r="Q214" s="88" t="s">
        <v>48</v>
      </c>
      <c r="R214" s="86"/>
      <c r="S214" s="86">
        <v>4</v>
      </c>
      <c r="T214" s="86">
        <v>5</v>
      </c>
      <c r="U214" s="86">
        <v>6</v>
      </c>
      <c r="V214" s="86">
        <v>6</v>
      </c>
      <c r="W214" s="89">
        <v>7</v>
      </c>
      <c r="X214" s="86" t="s">
        <v>5</v>
      </c>
      <c r="Y214" s="86" t="s">
        <v>5</v>
      </c>
      <c r="Z214" s="87" t="s">
        <v>5</v>
      </c>
      <c r="AA214" s="86" t="s">
        <v>5</v>
      </c>
      <c r="AB214" s="111">
        <v>2016</v>
      </c>
      <c r="AC214" s="117" t="s">
        <v>47</v>
      </c>
      <c r="AD214" s="106" t="str">
        <f t="shared" si="4"/>
        <v xml:space="preserve">Pelican </v>
      </c>
      <c r="AE214" s="145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</row>
    <row r="215" spans="1:61" s="108" customFormat="1" ht="17.25" customHeight="1" x14ac:dyDescent="0.2">
      <c r="A215" s="202">
        <v>234</v>
      </c>
      <c r="B215" s="137"/>
      <c r="C215" s="87" t="s">
        <v>426</v>
      </c>
      <c r="D215" s="225">
        <v>5</v>
      </c>
      <c r="E215" s="226">
        <v>0.7</v>
      </c>
      <c r="F215" s="86">
        <v>5</v>
      </c>
      <c r="G215" s="89">
        <v>5</v>
      </c>
      <c r="H215" s="86">
        <v>6</v>
      </c>
      <c r="I215" s="86">
        <v>5</v>
      </c>
      <c r="J215" s="89">
        <v>5</v>
      </c>
      <c r="K215" s="86">
        <v>6</v>
      </c>
      <c r="L215" s="86">
        <v>6</v>
      </c>
      <c r="M215" s="89">
        <v>5</v>
      </c>
      <c r="N215" s="86">
        <v>4</v>
      </c>
      <c r="O215" s="86">
        <v>4</v>
      </c>
      <c r="P215" s="86">
        <v>4</v>
      </c>
      <c r="Q215" s="88" t="s">
        <v>48</v>
      </c>
      <c r="R215" s="86"/>
      <c r="S215" s="86">
        <v>4</v>
      </c>
      <c r="T215" s="86">
        <v>7</v>
      </c>
      <c r="U215" s="86">
        <v>5</v>
      </c>
      <c r="V215" s="86">
        <v>9</v>
      </c>
      <c r="W215" s="89">
        <v>9</v>
      </c>
      <c r="X215" s="86">
        <v>8</v>
      </c>
      <c r="Y215" s="86">
        <v>6</v>
      </c>
      <c r="Z215" s="87">
        <v>5</v>
      </c>
      <c r="AA215" s="86">
        <v>3</v>
      </c>
      <c r="AB215" s="111">
        <v>2016</v>
      </c>
      <c r="AC215" s="117" t="s">
        <v>47</v>
      </c>
      <c r="AD215" s="106" t="str">
        <f t="shared" si="4"/>
        <v>Pharaoo (H)</v>
      </c>
      <c r="AE215" s="145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</row>
    <row r="216" spans="1:61" s="108" customFormat="1" ht="17.25" customHeight="1" x14ac:dyDescent="0.2">
      <c r="A216" s="202">
        <v>235</v>
      </c>
      <c r="B216" s="90" t="s">
        <v>217</v>
      </c>
      <c r="C216" s="87" t="s">
        <v>269</v>
      </c>
      <c r="D216" s="223">
        <v>7</v>
      </c>
      <c r="E216" s="222">
        <v>1</v>
      </c>
      <c r="F216" s="71">
        <v>6</v>
      </c>
      <c r="G216" s="78">
        <v>6</v>
      </c>
      <c r="H216" s="71">
        <v>6</v>
      </c>
      <c r="I216" s="71">
        <v>5</v>
      </c>
      <c r="J216" s="78">
        <v>4</v>
      </c>
      <c r="K216" s="71">
        <v>4</v>
      </c>
      <c r="L216" s="71">
        <v>5</v>
      </c>
      <c r="M216" s="78">
        <v>3</v>
      </c>
      <c r="N216" s="71">
        <v>5</v>
      </c>
      <c r="O216" s="71">
        <v>4</v>
      </c>
      <c r="P216" s="71">
        <v>5</v>
      </c>
      <c r="Q216" s="73" t="s">
        <v>48</v>
      </c>
      <c r="R216" s="71"/>
      <c r="S216" s="71">
        <v>3</v>
      </c>
      <c r="T216" s="71">
        <v>7</v>
      </c>
      <c r="U216" s="71">
        <v>6</v>
      </c>
      <c r="V216" s="71">
        <v>7</v>
      </c>
      <c r="W216" s="78">
        <v>8</v>
      </c>
      <c r="X216" s="71">
        <v>8</v>
      </c>
      <c r="Y216" s="71">
        <v>6</v>
      </c>
      <c r="Z216" s="151">
        <v>6</v>
      </c>
      <c r="AA216" s="71">
        <v>2</v>
      </c>
      <c r="AB216" s="111">
        <v>2016</v>
      </c>
      <c r="AC216" s="110" t="s">
        <v>47</v>
      </c>
      <c r="AD216" s="106" t="str">
        <f t="shared" si="4"/>
        <v>Quadriga</v>
      </c>
      <c r="AE216" s="145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</row>
    <row r="217" spans="1:61" s="108" customFormat="1" ht="17.25" customHeight="1" x14ac:dyDescent="0.2">
      <c r="A217" s="202">
        <v>236</v>
      </c>
      <c r="B217" s="90">
        <v>122</v>
      </c>
      <c r="C217" s="87" t="s">
        <v>191</v>
      </c>
      <c r="D217" s="223">
        <v>7</v>
      </c>
      <c r="E217" s="222">
        <v>1</v>
      </c>
      <c r="F217" s="71">
        <v>3</v>
      </c>
      <c r="G217" s="78">
        <v>5</v>
      </c>
      <c r="H217" s="71" t="s">
        <v>75</v>
      </c>
      <c r="I217" s="71">
        <v>5</v>
      </c>
      <c r="J217" s="78">
        <v>4</v>
      </c>
      <c r="K217" s="71">
        <v>4</v>
      </c>
      <c r="L217" s="71">
        <v>5</v>
      </c>
      <c r="M217" s="78">
        <v>4</v>
      </c>
      <c r="N217" s="71">
        <v>6</v>
      </c>
      <c r="O217" s="71">
        <v>5</v>
      </c>
      <c r="P217" s="71">
        <v>3</v>
      </c>
      <c r="Q217" s="73" t="s">
        <v>48</v>
      </c>
      <c r="R217" s="71"/>
      <c r="S217" s="71">
        <v>3</v>
      </c>
      <c r="T217" s="71">
        <v>6</v>
      </c>
      <c r="U217" s="71">
        <v>6</v>
      </c>
      <c r="V217" s="71">
        <v>7</v>
      </c>
      <c r="W217" s="78">
        <v>6</v>
      </c>
      <c r="X217" s="71" t="s">
        <v>5</v>
      </c>
      <c r="Y217" s="71" t="s">
        <v>5</v>
      </c>
      <c r="Z217" s="151" t="s">
        <v>5</v>
      </c>
      <c r="AA217" s="71" t="s">
        <v>5</v>
      </c>
      <c r="AB217" s="111">
        <v>2016</v>
      </c>
      <c r="AC217" s="110" t="s">
        <v>47</v>
      </c>
      <c r="AD217" s="106" t="str">
        <f t="shared" si="4"/>
        <v>Roseval</v>
      </c>
      <c r="AE217" s="145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</row>
    <row r="218" spans="1:61" s="108" customFormat="1" ht="17.25" customHeight="1" x14ac:dyDescent="0.2">
      <c r="A218" s="202">
        <v>237</v>
      </c>
      <c r="B218" s="137"/>
      <c r="C218" s="87" t="s">
        <v>62</v>
      </c>
      <c r="D218" s="223">
        <v>7</v>
      </c>
      <c r="E218" s="222">
        <v>1</v>
      </c>
      <c r="F218" s="71">
        <v>4</v>
      </c>
      <c r="G218" s="78">
        <v>5</v>
      </c>
      <c r="H218" s="71" t="s">
        <v>76</v>
      </c>
      <c r="I218" s="71">
        <v>4</v>
      </c>
      <c r="J218" s="78">
        <v>4</v>
      </c>
      <c r="K218" s="71">
        <v>7</v>
      </c>
      <c r="L218" s="71">
        <v>8</v>
      </c>
      <c r="M218" s="78">
        <v>3</v>
      </c>
      <c r="N218" s="71">
        <v>5</v>
      </c>
      <c r="O218" s="71">
        <v>4</v>
      </c>
      <c r="P218" s="71">
        <v>7</v>
      </c>
      <c r="Q218" s="73" t="s">
        <v>60</v>
      </c>
      <c r="R218" s="71"/>
      <c r="S218" s="71">
        <v>5</v>
      </c>
      <c r="T218" s="71">
        <v>6</v>
      </c>
      <c r="U218" s="71">
        <v>4</v>
      </c>
      <c r="V218" s="71">
        <v>6</v>
      </c>
      <c r="W218" s="78">
        <v>7</v>
      </c>
      <c r="X218" s="71">
        <v>6</v>
      </c>
      <c r="Y218" s="71">
        <v>4</v>
      </c>
      <c r="Z218" s="72">
        <v>4</v>
      </c>
      <c r="AA218" s="71">
        <v>3</v>
      </c>
      <c r="AB218" s="111">
        <v>2016</v>
      </c>
      <c r="AC218" s="110" t="s">
        <v>47</v>
      </c>
      <c r="AD218" s="106" t="str">
        <f t="shared" si="4"/>
        <v xml:space="preserve">Saturn </v>
      </c>
      <c r="AE218" s="145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</row>
    <row r="219" spans="1:61" s="108" customFormat="1" ht="17.25" customHeight="1" x14ac:dyDescent="0.2">
      <c r="A219" s="202">
        <v>238</v>
      </c>
      <c r="B219" s="137">
        <v>124</v>
      </c>
      <c r="C219" s="87" t="s">
        <v>198</v>
      </c>
      <c r="D219" s="223">
        <v>7</v>
      </c>
      <c r="E219" s="222">
        <v>1</v>
      </c>
      <c r="F219" s="71">
        <v>4</v>
      </c>
      <c r="G219" s="78">
        <v>5</v>
      </c>
      <c r="H219" s="71">
        <v>6</v>
      </c>
      <c r="I219" s="71">
        <v>4</v>
      </c>
      <c r="J219" s="78">
        <v>4</v>
      </c>
      <c r="K219" s="71">
        <v>3</v>
      </c>
      <c r="L219" s="71">
        <v>5</v>
      </c>
      <c r="M219" s="78">
        <v>3</v>
      </c>
      <c r="N219" s="71">
        <v>5</v>
      </c>
      <c r="O219" s="71">
        <v>4</v>
      </c>
      <c r="P219" s="71">
        <v>5</v>
      </c>
      <c r="Q219" s="73" t="s">
        <v>48</v>
      </c>
      <c r="R219" s="71"/>
      <c r="S219" s="71">
        <v>4</v>
      </c>
      <c r="T219" s="71">
        <v>5</v>
      </c>
      <c r="U219" s="71">
        <v>6</v>
      </c>
      <c r="V219" s="71">
        <v>7</v>
      </c>
      <c r="W219" s="78">
        <v>6</v>
      </c>
      <c r="X219" s="71">
        <v>7</v>
      </c>
      <c r="Y219" s="71">
        <v>5</v>
      </c>
      <c r="Z219" s="151">
        <v>6</v>
      </c>
      <c r="AA219" s="71">
        <v>2</v>
      </c>
      <c r="AB219" s="111">
        <v>2016</v>
      </c>
      <c r="AC219" s="110" t="s">
        <v>47</v>
      </c>
      <c r="AD219" s="106" t="str">
        <f t="shared" si="4"/>
        <v>Semper</v>
      </c>
      <c r="AE219" s="145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</row>
    <row r="220" spans="1:61" s="108" customFormat="1" ht="17.25" customHeight="1" x14ac:dyDescent="0.2">
      <c r="A220" s="202">
        <v>239</v>
      </c>
      <c r="B220" s="138">
        <v>125</v>
      </c>
      <c r="C220" s="87" t="s">
        <v>194</v>
      </c>
      <c r="D220" s="223">
        <v>7</v>
      </c>
      <c r="E220" s="222">
        <v>1</v>
      </c>
      <c r="F220" s="151">
        <v>5</v>
      </c>
      <c r="G220" s="73">
        <v>6</v>
      </c>
      <c r="H220" s="151" t="s">
        <v>75</v>
      </c>
      <c r="I220" s="151">
        <v>6</v>
      </c>
      <c r="J220" s="73">
        <v>4</v>
      </c>
      <c r="K220" s="151">
        <v>4</v>
      </c>
      <c r="L220" s="151">
        <v>5</v>
      </c>
      <c r="M220" s="73">
        <v>4</v>
      </c>
      <c r="N220" s="151">
        <v>4</v>
      </c>
      <c r="O220" s="151">
        <v>4</v>
      </c>
      <c r="P220" s="151">
        <v>4</v>
      </c>
      <c r="Q220" s="73" t="s">
        <v>48</v>
      </c>
      <c r="R220" s="151"/>
      <c r="S220" s="151">
        <v>4</v>
      </c>
      <c r="T220" s="151">
        <v>6</v>
      </c>
      <c r="U220" s="151">
        <v>6</v>
      </c>
      <c r="V220" s="151">
        <v>7</v>
      </c>
      <c r="W220" s="73">
        <v>6</v>
      </c>
      <c r="X220" s="151">
        <v>7</v>
      </c>
      <c r="Y220" s="151">
        <v>5</v>
      </c>
      <c r="Z220" s="72">
        <v>4</v>
      </c>
      <c r="AA220" s="151">
        <v>3</v>
      </c>
      <c r="AB220" s="111">
        <v>2016</v>
      </c>
      <c r="AC220" s="110" t="s">
        <v>47</v>
      </c>
      <c r="AD220" s="106" t="str">
        <f t="shared" si="4"/>
        <v>Souleyka</v>
      </c>
      <c r="AE220" s="145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</row>
    <row r="221" spans="1:61" s="108" customFormat="1" ht="17.25" customHeight="1" x14ac:dyDescent="0.2">
      <c r="A221" s="202">
        <v>240</v>
      </c>
      <c r="B221" s="137" t="s">
        <v>217</v>
      </c>
      <c r="C221" s="87" t="s">
        <v>270</v>
      </c>
      <c r="D221" s="223">
        <v>7</v>
      </c>
      <c r="E221" s="222">
        <v>1</v>
      </c>
      <c r="F221" s="71">
        <v>3</v>
      </c>
      <c r="G221" s="78">
        <v>4</v>
      </c>
      <c r="H221" s="71">
        <v>5</v>
      </c>
      <c r="I221" s="71">
        <v>5</v>
      </c>
      <c r="J221" s="78">
        <v>2</v>
      </c>
      <c r="K221" s="71">
        <v>3</v>
      </c>
      <c r="L221" s="71">
        <v>6</v>
      </c>
      <c r="M221" s="78">
        <v>3</v>
      </c>
      <c r="N221" s="71">
        <v>4</v>
      </c>
      <c r="O221" s="71">
        <v>4</v>
      </c>
      <c r="P221" s="71">
        <v>6</v>
      </c>
      <c r="Q221" s="73" t="s">
        <v>60</v>
      </c>
      <c r="R221" s="71"/>
      <c r="S221" s="71">
        <v>3</v>
      </c>
      <c r="T221" s="71">
        <v>7</v>
      </c>
      <c r="U221" s="71">
        <v>6</v>
      </c>
      <c r="V221" s="71">
        <v>9</v>
      </c>
      <c r="W221" s="78">
        <v>8</v>
      </c>
      <c r="X221" s="71">
        <v>8</v>
      </c>
      <c r="Y221" s="71">
        <v>7</v>
      </c>
      <c r="Z221" s="72">
        <v>4</v>
      </c>
      <c r="AA221" s="71">
        <v>2</v>
      </c>
      <c r="AB221" s="111">
        <v>2016</v>
      </c>
      <c r="AC221" s="110" t="s">
        <v>47</v>
      </c>
      <c r="AD221" s="106" t="str">
        <f t="shared" si="4"/>
        <v>SU Ellen</v>
      </c>
      <c r="AE221" s="145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</row>
    <row r="222" spans="1:61" s="108" customFormat="1" ht="17.25" customHeight="1" x14ac:dyDescent="0.2">
      <c r="A222" s="202">
        <v>241</v>
      </c>
      <c r="B222" s="137">
        <v>126</v>
      </c>
      <c r="C222" s="87" t="s">
        <v>116</v>
      </c>
      <c r="D222" s="225">
        <v>5</v>
      </c>
      <c r="E222" s="226">
        <v>0.7</v>
      </c>
      <c r="F222" s="71">
        <v>4</v>
      </c>
      <c r="G222" s="78">
        <v>5</v>
      </c>
      <c r="H222" s="71">
        <v>5</v>
      </c>
      <c r="I222" s="71">
        <v>5</v>
      </c>
      <c r="J222" s="78">
        <v>5</v>
      </c>
      <c r="K222" s="71">
        <v>6</v>
      </c>
      <c r="L222" s="71">
        <v>7</v>
      </c>
      <c r="M222" s="78">
        <v>4</v>
      </c>
      <c r="N222" s="71">
        <v>5</v>
      </c>
      <c r="O222" s="71">
        <v>4</v>
      </c>
      <c r="P222" s="71">
        <v>7</v>
      </c>
      <c r="Q222" s="73" t="s">
        <v>48</v>
      </c>
      <c r="R222" s="71"/>
      <c r="S222" s="71">
        <v>4</v>
      </c>
      <c r="T222" s="71">
        <v>7</v>
      </c>
      <c r="U222" s="71">
        <v>4</v>
      </c>
      <c r="V222" s="71">
        <v>7</v>
      </c>
      <c r="W222" s="78">
        <v>8</v>
      </c>
      <c r="X222" s="71">
        <v>7</v>
      </c>
      <c r="Y222" s="71">
        <v>5</v>
      </c>
      <c r="Z222" s="151">
        <v>6</v>
      </c>
      <c r="AA222" s="71">
        <v>3</v>
      </c>
      <c r="AB222" s="111">
        <v>2016</v>
      </c>
      <c r="AC222" s="110" t="s">
        <v>47</v>
      </c>
      <c r="AD222" s="106" t="str">
        <f t="shared" si="4"/>
        <v>SY Leoo (H)</v>
      </c>
      <c r="AE222" s="145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</row>
    <row r="223" spans="1:61" s="108" customFormat="1" ht="17.25" customHeight="1" x14ac:dyDescent="0.2">
      <c r="A223" s="202">
        <v>242</v>
      </c>
      <c r="B223" s="137" t="s">
        <v>217</v>
      </c>
      <c r="C223" s="87" t="s">
        <v>271</v>
      </c>
      <c r="D223" s="223">
        <v>7</v>
      </c>
      <c r="E223" s="222">
        <v>1</v>
      </c>
      <c r="F223" s="71">
        <v>6</v>
      </c>
      <c r="G223" s="78">
        <v>6</v>
      </c>
      <c r="H223" s="71">
        <v>6</v>
      </c>
      <c r="I223" s="71">
        <v>5</v>
      </c>
      <c r="J223" s="78">
        <v>4</v>
      </c>
      <c r="K223" s="71">
        <v>4</v>
      </c>
      <c r="L223" s="71">
        <v>4</v>
      </c>
      <c r="M223" s="78">
        <v>2</v>
      </c>
      <c r="N223" s="71">
        <v>5</v>
      </c>
      <c r="O223" s="71">
        <v>4</v>
      </c>
      <c r="P223" s="71">
        <v>3</v>
      </c>
      <c r="Q223" s="73" t="s">
        <v>48</v>
      </c>
      <c r="R223" s="71"/>
      <c r="S223" s="71">
        <v>4</v>
      </c>
      <c r="T223" s="71">
        <v>6</v>
      </c>
      <c r="U223" s="71">
        <v>5</v>
      </c>
      <c r="V223" s="71">
        <v>8</v>
      </c>
      <c r="W223" s="78">
        <v>7</v>
      </c>
      <c r="X223" s="71">
        <v>7</v>
      </c>
      <c r="Y223" s="71">
        <v>6</v>
      </c>
      <c r="Z223" s="151">
        <v>6</v>
      </c>
      <c r="AA223" s="71">
        <v>2</v>
      </c>
      <c r="AB223" s="111">
        <v>2016</v>
      </c>
      <c r="AC223" s="110" t="s">
        <v>47</v>
      </c>
      <c r="AD223" s="106" t="str">
        <f t="shared" si="4"/>
        <v>Tamina</v>
      </c>
      <c r="AE223" s="145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</row>
    <row r="224" spans="1:61" s="108" customFormat="1" ht="17.25" customHeight="1" x14ac:dyDescent="0.2">
      <c r="A224" s="202">
        <v>243</v>
      </c>
      <c r="B224" s="137"/>
      <c r="C224" s="87" t="s">
        <v>153</v>
      </c>
      <c r="D224" s="223">
        <v>7</v>
      </c>
      <c r="E224" s="222">
        <v>1</v>
      </c>
      <c r="F224" s="71">
        <v>5</v>
      </c>
      <c r="G224" s="78">
        <v>6</v>
      </c>
      <c r="H224" s="71">
        <v>6</v>
      </c>
      <c r="I224" s="71">
        <v>4</v>
      </c>
      <c r="J224" s="78">
        <v>4</v>
      </c>
      <c r="K224" s="71">
        <v>3</v>
      </c>
      <c r="L224" s="71">
        <v>7</v>
      </c>
      <c r="M224" s="78">
        <v>3</v>
      </c>
      <c r="N224" s="71">
        <v>5</v>
      </c>
      <c r="O224" s="71">
        <v>5</v>
      </c>
      <c r="P224" s="71">
        <v>3</v>
      </c>
      <c r="Q224" s="73" t="s">
        <v>48</v>
      </c>
      <c r="R224" s="71"/>
      <c r="S224" s="71">
        <v>3</v>
      </c>
      <c r="T224" s="71">
        <v>6</v>
      </c>
      <c r="U224" s="71">
        <v>6</v>
      </c>
      <c r="V224" s="71">
        <v>7</v>
      </c>
      <c r="W224" s="78">
        <v>6</v>
      </c>
      <c r="X224" s="71">
        <v>7</v>
      </c>
      <c r="Y224" s="71">
        <v>7</v>
      </c>
      <c r="Z224" s="72">
        <v>6</v>
      </c>
      <c r="AA224" s="71">
        <v>3</v>
      </c>
      <c r="AB224" s="111">
        <v>2016</v>
      </c>
      <c r="AC224" s="110" t="s">
        <v>47</v>
      </c>
      <c r="AD224" s="106" t="str">
        <f t="shared" si="4"/>
        <v>Titus</v>
      </c>
      <c r="AE224" s="145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</row>
    <row r="225" spans="1:61" s="108" customFormat="1" ht="17.25" customHeight="1" x14ac:dyDescent="0.2">
      <c r="A225" s="202">
        <v>244</v>
      </c>
      <c r="B225" s="90" t="s">
        <v>217</v>
      </c>
      <c r="C225" s="87" t="s">
        <v>272</v>
      </c>
      <c r="D225" s="225">
        <v>5</v>
      </c>
      <c r="E225" s="226">
        <v>0.7</v>
      </c>
      <c r="F225" s="71">
        <v>4</v>
      </c>
      <c r="G225" s="78">
        <v>5</v>
      </c>
      <c r="H225" s="71">
        <v>5</v>
      </c>
      <c r="I225" s="71">
        <v>5</v>
      </c>
      <c r="J225" s="78">
        <v>5</v>
      </c>
      <c r="K225" s="71">
        <v>6</v>
      </c>
      <c r="L225" s="71">
        <v>6</v>
      </c>
      <c r="M225" s="78">
        <v>4</v>
      </c>
      <c r="N225" s="71">
        <v>5</v>
      </c>
      <c r="O225" s="71">
        <v>3</v>
      </c>
      <c r="P225" s="71">
        <v>5</v>
      </c>
      <c r="Q225" s="73" t="s">
        <v>48</v>
      </c>
      <c r="R225" s="71"/>
      <c r="S225" s="71">
        <v>4</v>
      </c>
      <c r="T225" s="71">
        <v>8</v>
      </c>
      <c r="U225" s="71">
        <v>4</v>
      </c>
      <c r="V225" s="71">
        <v>8</v>
      </c>
      <c r="W225" s="78">
        <v>8</v>
      </c>
      <c r="X225" s="71">
        <v>7</v>
      </c>
      <c r="Y225" s="71">
        <v>4</v>
      </c>
      <c r="Z225" s="151">
        <v>6</v>
      </c>
      <c r="AA225" s="71">
        <v>3</v>
      </c>
      <c r="AB225" s="329">
        <v>2016</v>
      </c>
      <c r="AC225" s="110" t="s">
        <v>47</v>
      </c>
      <c r="AD225" s="106" t="str">
        <f t="shared" si="4"/>
        <v>Trooper (H)</v>
      </c>
      <c r="AE225" s="145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</row>
    <row r="226" spans="1:61" s="108" customFormat="1" ht="17.25" customHeight="1" x14ac:dyDescent="0.2">
      <c r="A226" s="202">
        <v>245</v>
      </c>
      <c r="B226" s="137" t="s">
        <v>217</v>
      </c>
      <c r="C226" s="87" t="s">
        <v>273</v>
      </c>
      <c r="D226" s="225">
        <v>5</v>
      </c>
      <c r="E226" s="226">
        <v>0.7</v>
      </c>
      <c r="F226" s="71">
        <v>4</v>
      </c>
      <c r="G226" s="78">
        <v>5</v>
      </c>
      <c r="H226" s="71">
        <v>6</v>
      </c>
      <c r="I226" s="71">
        <v>5</v>
      </c>
      <c r="J226" s="78">
        <v>5</v>
      </c>
      <c r="K226" s="71">
        <v>6</v>
      </c>
      <c r="L226" s="71">
        <v>6</v>
      </c>
      <c r="M226" s="78">
        <v>3</v>
      </c>
      <c r="N226" s="71">
        <v>4</v>
      </c>
      <c r="O226" s="71">
        <v>4</v>
      </c>
      <c r="P226" s="71">
        <v>7</v>
      </c>
      <c r="Q226" s="73" t="s">
        <v>48</v>
      </c>
      <c r="R226" s="71"/>
      <c r="S226" s="71">
        <v>4</v>
      </c>
      <c r="T226" s="71">
        <v>9</v>
      </c>
      <c r="U226" s="71">
        <v>5</v>
      </c>
      <c r="V226" s="71">
        <v>8</v>
      </c>
      <c r="W226" s="78">
        <v>9</v>
      </c>
      <c r="X226" s="71">
        <v>7</v>
      </c>
      <c r="Y226" s="71">
        <v>5</v>
      </c>
      <c r="Z226" s="72">
        <v>6</v>
      </c>
      <c r="AA226" s="71">
        <v>2</v>
      </c>
      <c r="AB226" s="111">
        <v>2016</v>
      </c>
      <c r="AC226" s="110" t="s">
        <v>47</v>
      </c>
      <c r="AD226" s="106" t="str">
        <f t="shared" si="4"/>
        <v>Wootan (H)</v>
      </c>
      <c r="AE226" s="145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</row>
    <row r="227" spans="1:61" s="108" customFormat="1" ht="17.25" customHeight="1" x14ac:dyDescent="0.2">
      <c r="A227" s="202">
        <v>246</v>
      </c>
      <c r="B227" s="139">
        <v>129</v>
      </c>
      <c r="C227" s="87" t="s">
        <v>117</v>
      </c>
      <c r="D227" s="225">
        <v>5</v>
      </c>
      <c r="E227" s="226">
        <v>0.7</v>
      </c>
      <c r="F227" s="72">
        <v>4</v>
      </c>
      <c r="G227" s="73">
        <v>5</v>
      </c>
      <c r="H227" s="72" t="s">
        <v>75</v>
      </c>
      <c r="I227" s="72">
        <v>6</v>
      </c>
      <c r="J227" s="73">
        <v>5</v>
      </c>
      <c r="K227" s="151">
        <v>6</v>
      </c>
      <c r="L227" s="151">
        <v>8</v>
      </c>
      <c r="M227" s="73">
        <v>4</v>
      </c>
      <c r="N227" s="151">
        <v>5</v>
      </c>
      <c r="O227" s="72">
        <v>4</v>
      </c>
      <c r="P227" s="151">
        <v>5</v>
      </c>
      <c r="Q227" s="73" t="s">
        <v>48</v>
      </c>
      <c r="R227" s="72"/>
      <c r="S227" s="72">
        <v>4</v>
      </c>
      <c r="T227" s="72">
        <v>6</v>
      </c>
      <c r="U227" s="72">
        <v>5</v>
      </c>
      <c r="V227" s="72">
        <v>7</v>
      </c>
      <c r="W227" s="73">
        <v>7</v>
      </c>
      <c r="X227" s="72">
        <v>5</v>
      </c>
      <c r="Y227" s="72">
        <v>2</v>
      </c>
      <c r="Z227" s="72">
        <v>4</v>
      </c>
      <c r="AA227" s="72">
        <v>3</v>
      </c>
      <c r="AB227" s="111">
        <v>2016</v>
      </c>
      <c r="AC227" s="110" t="s">
        <v>47</v>
      </c>
      <c r="AD227" s="106" t="str">
        <f t="shared" si="4"/>
        <v>Zzoom (H)</v>
      </c>
      <c r="AE227" s="145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</row>
    <row r="228" spans="1:61" s="82" customFormat="1" ht="16.5" customHeight="1" x14ac:dyDescent="0.2">
      <c r="A228" s="194"/>
      <c r="B228" s="96"/>
      <c r="C228" s="96"/>
      <c r="D228" s="218"/>
      <c r="E228" s="219"/>
      <c r="F228" s="97"/>
      <c r="G228" s="99"/>
      <c r="H228" s="97"/>
      <c r="I228" s="97"/>
      <c r="J228" s="99"/>
      <c r="K228" s="97"/>
      <c r="L228" s="97"/>
      <c r="M228" s="99"/>
      <c r="N228" s="97"/>
      <c r="O228" s="97"/>
      <c r="P228" s="97"/>
      <c r="Q228" s="100"/>
      <c r="R228" s="97"/>
      <c r="S228" s="97"/>
      <c r="T228" s="97"/>
      <c r="U228" s="97"/>
      <c r="V228" s="97"/>
      <c r="W228" s="100"/>
      <c r="X228" s="97"/>
      <c r="Y228" s="97"/>
      <c r="Z228" s="97"/>
      <c r="AA228" s="97"/>
      <c r="AB228" s="98"/>
      <c r="AC228" s="96"/>
      <c r="AD228" s="96"/>
      <c r="AE228" s="144"/>
    </row>
    <row r="229" spans="1:61" s="82" customFormat="1" ht="16.5" customHeight="1" x14ac:dyDescent="0.2">
      <c r="A229" s="194"/>
      <c r="B229" s="96"/>
      <c r="C229" s="96"/>
      <c r="D229" s="218"/>
      <c r="E229" s="219"/>
      <c r="F229" s="97"/>
      <c r="G229" s="99"/>
      <c r="H229" s="97"/>
      <c r="I229" s="97"/>
      <c r="J229" s="99"/>
      <c r="K229" s="97"/>
      <c r="L229" s="97"/>
      <c r="M229" s="99"/>
      <c r="N229" s="97"/>
      <c r="O229" s="97"/>
      <c r="P229" s="97"/>
      <c r="Q229" s="100"/>
      <c r="R229" s="97"/>
      <c r="S229" s="97"/>
      <c r="T229" s="97"/>
      <c r="U229" s="97"/>
      <c r="V229" s="97"/>
      <c r="W229" s="100"/>
      <c r="X229" s="97"/>
      <c r="Y229" s="97"/>
      <c r="Z229" s="97"/>
      <c r="AA229" s="97"/>
      <c r="AB229" s="98"/>
      <c r="AC229" s="96"/>
      <c r="AD229" s="96"/>
      <c r="AE229" s="144"/>
    </row>
    <row r="230" spans="1:61" s="75" customFormat="1" ht="33" customHeight="1" x14ac:dyDescent="0.2">
      <c r="A230" s="201" t="s">
        <v>211</v>
      </c>
      <c r="B230" s="70" t="s">
        <v>259</v>
      </c>
      <c r="C230" s="69" t="s">
        <v>10</v>
      </c>
      <c r="D230" s="220" t="s">
        <v>9</v>
      </c>
      <c r="E230" s="212" t="s">
        <v>400</v>
      </c>
      <c r="F230" s="151" t="s">
        <v>34</v>
      </c>
      <c r="G230" s="73" t="s">
        <v>12</v>
      </c>
      <c r="H230" s="72" t="s">
        <v>114</v>
      </c>
      <c r="I230" s="72" t="s">
        <v>35</v>
      </c>
      <c r="J230" s="73" t="s">
        <v>13</v>
      </c>
      <c r="K230" s="151" t="s">
        <v>66</v>
      </c>
      <c r="L230" s="151" t="s">
        <v>36</v>
      </c>
      <c r="M230" s="73" t="s">
        <v>67</v>
      </c>
      <c r="N230" s="151" t="s">
        <v>39</v>
      </c>
      <c r="O230" s="72" t="s">
        <v>387</v>
      </c>
      <c r="P230" s="151" t="s">
        <v>131</v>
      </c>
      <c r="Q230" s="73" t="s">
        <v>131</v>
      </c>
      <c r="R230" s="72" t="s">
        <v>131</v>
      </c>
      <c r="S230" s="72" t="s">
        <v>16</v>
      </c>
      <c r="T230" s="72" t="s">
        <v>17</v>
      </c>
      <c r="U230" s="72" t="s">
        <v>42</v>
      </c>
      <c r="V230" s="72" t="s">
        <v>18</v>
      </c>
      <c r="W230" s="73" t="s">
        <v>19</v>
      </c>
      <c r="X230" s="72" t="s">
        <v>20</v>
      </c>
      <c r="Y230" s="72" t="s">
        <v>21</v>
      </c>
      <c r="Z230" s="72" t="s">
        <v>102</v>
      </c>
      <c r="AA230" s="72" t="s">
        <v>101</v>
      </c>
      <c r="AB230" s="81" t="s">
        <v>151</v>
      </c>
      <c r="AC230" s="69" t="s">
        <v>11</v>
      </c>
      <c r="AD230" s="72" t="s">
        <v>10</v>
      </c>
      <c r="AE230" s="146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</row>
    <row r="231" spans="1:61" ht="17.25" customHeight="1" x14ac:dyDescent="0.2">
      <c r="A231" s="203">
        <v>301</v>
      </c>
      <c r="B231" s="121"/>
      <c r="C231" s="92" t="s">
        <v>110</v>
      </c>
      <c r="D231" s="228">
        <v>7</v>
      </c>
      <c r="E231" s="222">
        <v>1</v>
      </c>
      <c r="F231" s="71">
        <v>5</v>
      </c>
      <c r="G231" s="78">
        <v>5</v>
      </c>
      <c r="H231" s="71">
        <v>6</v>
      </c>
      <c r="I231" s="71" t="s">
        <v>5</v>
      </c>
      <c r="J231" s="78">
        <v>4</v>
      </c>
      <c r="K231" s="71">
        <v>5</v>
      </c>
      <c r="L231" s="71">
        <v>4</v>
      </c>
      <c r="M231" s="78">
        <v>5</v>
      </c>
      <c r="N231" s="87">
        <v>4</v>
      </c>
      <c r="O231" s="87">
        <v>3</v>
      </c>
      <c r="P231" s="87"/>
      <c r="Q231" s="73"/>
      <c r="R231" s="72"/>
      <c r="S231" s="71">
        <v>4</v>
      </c>
      <c r="T231" s="71">
        <v>4</v>
      </c>
      <c r="U231" s="71">
        <v>5</v>
      </c>
      <c r="V231" s="71">
        <v>4</v>
      </c>
      <c r="W231" s="78">
        <v>3</v>
      </c>
      <c r="X231" s="71">
        <v>8</v>
      </c>
      <c r="Y231" s="71">
        <v>6</v>
      </c>
      <c r="Z231" s="71">
        <v>6</v>
      </c>
      <c r="AA231" s="71">
        <v>8</v>
      </c>
      <c r="AB231" s="111" t="s">
        <v>465</v>
      </c>
      <c r="AC231" s="123" t="s">
        <v>109</v>
      </c>
      <c r="AD231" s="71" t="s">
        <v>110</v>
      </c>
      <c r="AE231" s="149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</row>
    <row r="232" spans="1:61" ht="17.25" customHeight="1" x14ac:dyDescent="0.2">
      <c r="A232" s="203">
        <v>302</v>
      </c>
      <c r="B232" s="121"/>
      <c r="C232" s="92" t="s">
        <v>205</v>
      </c>
      <c r="D232" s="228">
        <v>2</v>
      </c>
      <c r="E232" s="222">
        <v>1</v>
      </c>
      <c r="F232" s="71">
        <v>5</v>
      </c>
      <c r="G232" s="78">
        <v>5</v>
      </c>
      <c r="H232" s="71" t="s">
        <v>76</v>
      </c>
      <c r="I232" s="71" t="s">
        <v>5</v>
      </c>
      <c r="J232" s="78">
        <v>5</v>
      </c>
      <c r="K232" s="71">
        <v>3</v>
      </c>
      <c r="L232" s="71">
        <v>5</v>
      </c>
      <c r="M232" s="78">
        <v>5</v>
      </c>
      <c r="N232" s="87">
        <v>7</v>
      </c>
      <c r="O232" s="87">
        <v>4</v>
      </c>
      <c r="P232" s="87"/>
      <c r="Q232" s="73"/>
      <c r="R232" s="72"/>
      <c r="S232" s="71">
        <v>7</v>
      </c>
      <c r="T232" s="71">
        <v>5</v>
      </c>
      <c r="U232" s="71">
        <v>5</v>
      </c>
      <c r="V232" s="71">
        <v>6</v>
      </c>
      <c r="W232" s="78">
        <v>6</v>
      </c>
      <c r="X232" s="71">
        <v>7</v>
      </c>
      <c r="Y232" s="71">
        <v>5</v>
      </c>
      <c r="Z232" s="71">
        <v>9</v>
      </c>
      <c r="AA232" s="71">
        <v>6</v>
      </c>
      <c r="AB232" s="111" t="s">
        <v>465</v>
      </c>
      <c r="AC232" s="122" t="s">
        <v>25</v>
      </c>
      <c r="AD232" s="71" t="s">
        <v>205</v>
      </c>
      <c r="AE232" s="149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</row>
    <row r="233" spans="1:61" ht="17.25" customHeight="1" x14ac:dyDescent="0.2">
      <c r="A233" s="203">
        <v>303</v>
      </c>
      <c r="B233" s="121">
        <v>202</v>
      </c>
      <c r="C233" s="92" t="s">
        <v>201</v>
      </c>
      <c r="D233" s="228">
        <v>2</v>
      </c>
      <c r="E233" s="222">
        <v>1</v>
      </c>
      <c r="F233" s="71">
        <v>5</v>
      </c>
      <c r="G233" s="78">
        <v>5</v>
      </c>
      <c r="H233" s="71" t="s">
        <v>76</v>
      </c>
      <c r="I233" s="71" t="s">
        <v>5</v>
      </c>
      <c r="J233" s="78">
        <v>4</v>
      </c>
      <c r="K233" s="71">
        <v>4</v>
      </c>
      <c r="L233" s="71">
        <v>3</v>
      </c>
      <c r="M233" s="78">
        <v>5</v>
      </c>
      <c r="N233" s="87">
        <v>6</v>
      </c>
      <c r="O233" s="87">
        <v>4</v>
      </c>
      <c r="P233" s="87"/>
      <c r="Q233" s="73"/>
      <c r="R233" s="72"/>
      <c r="S233" s="71">
        <v>6</v>
      </c>
      <c r="T233" s="71">
        <v>6</v>
      </c>
      <c r="U233" s="71">
        <v>5</v>
      </c>
      <c r="V233" s="71">
        <v>7</v>
      </c>
      <c r="W233" s="78">
        <v>7</v>
      </c>
      <c r="X233" s="71">
        <v>7</v>
      </c>
      <c r="Y233" s="71">
        <v>4</v>
      </c>
      <c r="Z233" s="71">
        <v>8</v>
      </c>
      <c r="AA233" s="71">
        <v>6</v>
      </c>
      <c r="AB233" s="111" t="s">
        <v>465</v>
      </c>
      <c r="AC233" s="122" t="s">
        <v>25</v>
      </c>
      <c r="AD233" s="71" t="s">
        <v>201</v>
      </c>
      <c r="AE233" s="149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</row>
    <row r="234" spans="1:61" ht="17.25" customHeight="1" x14ac:dyDescent="0.2">
      <c r="A234" s="203">
        <v>304</v>
      </c>
      <c r="B234" s="121"/>
      <c r="C234" s="92" t="s">
        <v>206</v>
      </c>
      <c r="D234" s="228">
        <v>7</v>
      </c>
      <c r="E234" s="222">
        <v>1</v>
      </c>
      <c r="F234" s="71">
        <v>5</v>
      </c>
      <c r="G234" s="78">
        <v>5</v>
      </c>
      <c r="H234" s="71" t="s">
        <v>78</v>
      </c>
      <c r="I234" s="71" t="s">
        <v>5</v>
      </c>
      <c r="J234" s="78">
        <v>5</v>
      </c>
      <c r="K234" s="71">
        <v>5</v>
      </c>
      <c r="L234" s="71">
        <v>3</v>
      </c>
      <c r="M234" s="78">
        <v>5</v>
      </c>
      <c r="N234" s="87">
        <v>3</v>
      </c>
      <c r="O234" s="87">
        <v>3</v>
      </c>
      <c r="P234" s="87"/>
      <c r="Q234" s="73"/>
      <c r="R234" s="72"/>
      <c r="S234" s="71">
        <v>5</v>
      </c>
      <c r="T234" s="71">
        <v>3</v>
      </c>
      <c r="U234" s="71">
        <v>6</v>
      </c>
      <c r="V234" s="71">
        <v>3</v>
      </c>
      <c r="W234" s="78">
        <v>3</v>
      </c>
      <c r="X234" s="71">
        <v>6</v>
      </c>
      <c r="Y234" s="71">
        <v>6</v>
      </c>
      <c r="Z234" s="71">
        <v>5</v>
      </c>
      <c r="AA234" s="71">
        <v>5</v>
      </c>
      <c r="AB234" s="111" t="s">
        <v>465</v>
      </c>
      <c r="AC234" s="123" t="s">
        <v>109</v>
      </c>
      <c r="AD234" s="71" t="s">
        <v>206</v>
      </c>
      <c r="AE234" s="149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</row>
    <row r="235" spans="1:61" ht="17.25" customHeight="1" x14ac:dyDescent="0.2">
      <c r="A235" s="203">
        <v>305</v>
      </c>
      <c r="B235" s="121"/>
      <c r="C235" s="92" t="s">
        <v>111</v>
      </c>
      <c r="D235" s="228">
        <v>7</v>
      </c>
      <c r="E235" s="222">
        <v>1</v>
      </c>
      <c r="F235" s="71">
        <v>5</v>
      </c>
      <c r="G235" s="78">
        <v>5</v>
      </c>
      <c r="H235" s="71" t="s">
        <v>79</v>
      </c>
      <c r="I235" s="71" t="s">
        <v>5</v>
      </c>
      <c r="J235" s="78">
        <v>4</v>
      </c>
      <c r="K235" s="71">
        <v>5</v>
      </c>
      <c r="L235" s="71">
        <v>6</v>
      </c>
      <c r="M235" s="78">
        <v>5</v>
      </c>
      <c r="N235" s="87">
        <v>4</v>
      </c>
      <c r="O235" s="87" t="str">
        <f>LEFT(M235)</f>
        <v>5</v>
      </c>
      <c r="P235" s="87"/>
      <c r="Q235" s="73"/>
      <c r="R235" s="72"/>
      <c r="S235" s="71">
        <v>4</v>
      </c>
      <c r="T235" s="71">
        <v>4</v>
      </c>
      <c r="U235" s="71">
        <v>5</v>
      </c>
      <c r="V235" s="71">
        <v>3</v>
      </c>
      <c r="W235" s="78">
        <v>2</v>
      </c>
      <c r="X235" s="71">
        <v>7</v>
      </c>
      <c r="Y235" s="71">
        <v>7</v>
      </c>
      <c r="Z235" s="71">
        <v>5</v>
      </c>
      <c r="AA235" s="71">
        <v>7</v>
      </c>
      <c r="AB235" s="111" t="s">
        <v>465</v>
      </c>
      <c r="AC235" s="123" t="s">
        <v>109</v>
      </c>
      <c r="AD235" s="71" t="s">
        <v>111</v>
      </c>
      <c r="AE235" s="149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</row>
    <row r="236" spans="1:61" ht="17.25" customHeight="1" x14ac:dyDescent="0.2">
      <c r="A236" s="203">
        <v>306</v>
      </c>
      <c r="B236" s="121">
        <v>203</v>
      </c>
      <c r="C236" s="92" t="s">
        <v>108</v>
      </c>
      <c r="D236" s="228">
        <v>7</v>
      </c>
      <c r="E236" s="222">
        <v>1</v>
      </c>
      <c r="F236" s="71">
        <v>5</v>
      </c>
      <c r="G236" s="78">
        <v>5</v>
      </c>
      <c r="H236" s="71" t="s">
        <v>79</v>
      </c>
      <c r="I236" s="71" t="s">
        <v>5</v>
      </c>
      <c r="J236" s="78">
        <v>4</v>
      </c>
      <c r="K236" s="71">
        <v>5</v>
      </c>
      <c r="L236" s="71">
        <v>4</v>
      </c>
      <c r="M236" s="78">
        <v>5</v>
      </c>
      <c r="N236" s="87">
        <v>4</v>
      </c>
      <c r="O236" s="87">
        <v>3</v>
      </c>
      <c r="P236" s="87"/>
      <c r="Q236" s="73"/>
      <c r="R236" s="72"/>
      <c r="S236" s="71">
        <v>6</v>
      </c>
      <c r="T236" s="71">
        <v>3</v>
      </c>
      <c r="U236" s="71">
        <v>5</v>
      </c>
      <c r="V236" s="71">
        <v>4</v>
      </c>
      <c r="W236" s="78">
        <v>3</v>
      </c>
      <c r="X236" s="71">
        <v>5</v>
      </c>
      <c r="Y236" s="71">
        <v>5</v>
      </c>
      <c r="Z236" s="71">
        <v>5</v>
      </c>
      <c r="AA236" s="71">
        <v>5</v>
      </c>
      <c r="AB236" s="111" t="s">
        <v>465</v>
      </c>
      <c r="AC236" s="123" t="s">
        <v>109</v>
      </c>
      <c r="AD236" s="71" t="s">
        <v>108</v>
      </c>
      <c r="AE236" s="149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</row>
    <row r="237" spans="1:61" ht="17.25" customHeight="1" x14ac:dyDescent="0.2">
      <c r="A237" s="203">
        <v>307</v>
      </c>
      <c r="B237" s="121"/>
      <c r="C237" s="120" t="s">
        <v>430</v>
      </c>
      <c r="D237" s="228">
        <v>2</v>
      </c>
      <c r="E237" s="222">
        <v>1</v>
      </c>
      <c r="F237" s="71">
        <v>3</v>
      </c>
      <c r="G237" s="78" t="s">
        <v>5</v>
      </c>
      <c r="H237" s="71">
        <v>9</v>
      </c>
      <c r="I237" s="71" t="s">
        <v>5</v>
      </c>
      <c r="J237" s="78">
        <v>8</v>
      </c>
      <c r="K237" s="71" t="s">
        <v>5</v>
      </c>
      <c r="L237" s="71">
        <v>5</v>
      </c>
      <c r="M237" s="78">
        <v>4</v>
      </c>
      <c r="N237" s="87">
        <v>5</v>
      </c>
      <c r="O237" s="87" t="s">
        <v>5</v>
      </c>
      <c r="P237" s="87"/>
      <c r="Q237" s="73"/>
      <c r="R237" s="151"/>
      <c r="S237" s="71">
        <v>5</v>
      </c>
      <c r="T237" s="71" t="s">
        <v>5</v>
      </c>
      <c r="U237" s="71"/>
      <c r="V237" s="84" t="s">
        <v>160</v>
      </c>
      <c r="W237" s="237" t="s">
        <v>160</v>
      </c>
      <c r="X237" s="71"/>
      <c r="Y237" s="71"/>
      <c r="Z237" s="71"/>
      <c r="AA237" s="71"/>
      <c r="AB237" s="111" t="s">
        <v>465</v>
      </c>
      <c r="AC237" s="124" t="s">
        <v>431</v>
      </c>
      <c r="AD237" s="235" t="s">
        <v>430</v>
      </c>
      <c r="AE237" s="149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</row>
    <row r="238" spans="1:61" ht="17.25" customHeight="1" x14ac:dyDescent="0.2">
      <c r="A238" s="203">
        <v>308</v>
      </c>
      <c r="B238" s="121"/>
      <c r="C238" s="92" t="s">
        <v>119</v>
      </c>
      <c r="D238" s="228">
        <v>2</v>
      </c>
      <c r="E238" s="222">
        <v>1</v>
      </c>
      <c r="F238" s="71">
        <v>5</v>
      </c>
      <c r="G238" s="78">
        <v>5</v>
      </c>
      <c r="H238" s="71">
        <v>3</v>
      </c>
      <c r="I238" s="71" t="s">
        <v>5</v>
      </c>
      <c r="J238" s="78">
        <v>5</v>
      </c>
      <c r="K238" s="71">
        <v>6</v>
      </c>
      <c r="L238" s="71">
        <v>4</v>
      </c>
      <c r="M238" s="78">
        <v>5</v>
      </c>
      <c r="N238" s="87">
        <v>5</v>
      </c>
      <c r="O238" s="87">
        <v>4</v>
      </c>
      <c r="P238" s="87"/>
      <c r="Q238" s="73"/>
      <c r="R238" s="72"/>
      <c r="S238" s="71">
        <v>7</v>
      </c>
      <c r="T238" s="71">
        <v>5</v>
      </c>
      <c r="U238" s="71">
        <v>5</v>
      </c>
      <c r="V238" s="71">
        <v>7</v>
      </c>
      <c r="W238" s="78">
        <v>7</v>
      </c>
      <c r="X238" s="71">
        <v>8</v>
      </c>
      <c r="Y238" s="71">
        <v>3</v>
      </c>
      <c r="Z238" s="71">
        <v>9</v>
      </c>
      <c r="AA238" s="71">
        <v>7</v>
      </c>
      <c r="AB238" s="236" t="s">
        <v>392</v>
      </c>
      <c r="AC238" s="122" t="s">
        <v>25</v>
      </c>
      <c r="AD238" s="71" t="s">
        <v>119</v>
      </c>
      <c r="AE238" s="149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</row>
    <row r="239" spans="1:61" ht="17.25" customHeight="1" x14ac:dyDescent="0.2">
      <c r="A239" s="203">
        <v>309</v>
      </c>
      <c r="B239" s="121">
        <v>205</v>
      </c>
      <c r="C239" s="92" t="s">
        <v>202</v>
      </c>
      <c r="D239" s="228">
        <v>2</v>
      </c>
      <c r="E239" s="222">
        <v>1</v>
      </c>
      <c r="F239" s="71">
        <v>6</v>
      </c>
      <c r="G239" s="78">
        <v>5</v>
      </c>
      <c r="H239" s="71" t="s">
        <v>77</v>
      </c>
      <c r="I239" s="71" t="s">
        <v>5</v>
      </c>
      <c r="J239" s="78">
        <v>4</v>
      </c>
      <c r="K239" s="71">
        <v>5</v>
      </c>
      <c r="L239" s="71">
        <v>3</v>
      </c>
      <c r="M239" s="78">
        <v>5</v>
      </c>
      <c r="N239" s="87">
        <v>6</v>
      </c>
      <c r="O239" s="87">
        <v>4</v>
      </c>
      <c r="P239" s="87"/>
      <c r="Q239" s="73"/>
      <c r="R239" s="72"/>
      <c r="S239" s="71">
        <v>6</v>
      </c>
      <c r="T239" s="71">
        <v>5</v>
      </c>
      <c r="U239" s="71">
        <v>5</v>
      </c>
      <c r="V239" s="71">
        <v>6</v>
      </c>
      <c r="W239" s="78">
        <v>6</v>
      </c>
      <c r="X239" s="71">
        <v>8</v>
      </c>
      <c r="Y239" s="71">
        <v>3</v>
      </c>
      <c r="Z239" s="71">
        <v>9</v>
      </c>
      <c r="AA239" s="71">
        <v>7</v>
      </c>
      <c r="AB239" s="111" t="s">
        <v>465</v>
      </c>
      <c r="AC239" s="122" t="s">
        <v>25</v>
      </c>
      <c r="AD239" s="71" t="s">
        <v>202</v>
      </c>
      <c r="AE239" s="149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</row>
    <row r="240" spans="1:61" ht="17.25" customHeight="1" x14ac:dyDescent="0.2">
      <c r="A240" s="203">
        <v>310</v>
      </c>
      <c r="B240" s="121"/>
      <c r="C240" s="92" t="s">
        <v>103</v>
      </c>
      <c r="D240" s="228">
        <v>2</v>
      </c>
      <c r="E240" s="222">
        <v>1</v>
      </c>
      <c r="F240" s="71">
        <v>5</v>
      </c>
      <c r="G240" s="78">
        <v>5</v>
      </c>
      <c r="H240" s="71" t="s">
        <v>79</v>
      </c>
      <c r="I240" s="71" t="s">
        <v>5</v>
      </c>
      <c r="J240" s="78">
        <v>2</v>
      </c>
      <c r="K240" s="71">
        <v>3</v>
      </c>
      <c r="L240" s="71">
        <v>3</v>
      </c>
      <c r="M240" s="78">
        <v>5</v>
      </c>
      <c r="N240" s="87">
        <v>4</v>
      </c>
      <c r="O240" s="87">
        <v>4</v>
      </c>
      <c r="P240" s="87"/>
      <c r="Q240" s="73"/>
      <c r="R240" s="72"/>
      <c r="S240" s="71">
        <v>4</v>
      </c>
      <c r="T240" s="71">
        <v>6</v>
      </c>
      <c r="U240" s="71">
        <v>7</v>
      </c>
      <c r="V240" s="71">
        <v>7</v>
      </c>
      <c r="W240" s="78">
        <v>7</v>
      </c>
      <c r="X240" s="71">
        <v>6</v>
      </c>
      <c r="Y240" s="71">
        <v>6</v>
      </c>
      <c r="Z240" s="71">
        <v>2</v>
      </c>
      <c r="AA240" s="71">
        <v>5</v>
      </c>
      <c r="AB240" s="111" t="s">
        <v>465</v>
      </c>
      <c r="AC240" s="122" t="s">
        <v>25</v>
      </c>
      <c r="AD240" s="71" t="s">
        <v>103</v>
      </c>
      <c r="AE240" s="149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</row>
    <row r="241" spans="1:61" ht="17.25" customHeight="1" x14ac:dyDescent="0.2">
      <c r="A241" s="203">
        <v>311</v>
      </c>
      <c r="B241" s="121">
        <v>206</v>
      </c>
      <c r="C241" s="92" t="s">
        <v>105</v>
      </c>
      <c r="D241" s="228">
        <v>2</v>
      </c>
      <c r="E241" s="222">
        <v>1</v>
      </c>
      <c r="F241" s="71">
        <v>5</v>
      </c>
      <c r="G241" s="78">
        <v>5</v>
      </c>
      <c r="H241" s="71" t="s">
        <v>78</v>
      </c>
      <c r="I241" s="71" t="s">
        <v>5</v>
      </c>
      <c r="J241" s="78">
        <v>1</v>
      </c>
      <c r="K241" s="71">
        <v>3</v>
      </c>
      <c r="L241" s="71">
        <v>4</v>
      </c>
      <c r="M241" s="78">
        <v>3</v>
      </c>
      <c r="N241" s="87">
        <v>3</v>
      </c>
      <c r="O241" s="87">
        <v>5</v>
      </c>
      <c r="P241" s="87"/>
      <c r="Q241" s="73"/>
      <c r="R241" s="72"/>
      <c r="S241" s="71">
        <v>3</v>
      </c>
      <c r="T241" s="71">
        <v>6</v>
      </c>
      <c r="U241" s="71">
        <v>9</v>
      </c>
      <c r="V241" s="71">
        <v>5</v>
      </c>
      <c r="W241" s="78">
        <v>5</v>
      </c>
      <c r="X241" s="71">
        <v>5</v>
      </c>
      <c r="Y241" s="71">
        <v>6</v>
      </c>
      <c r="Z241" s="71">
        <v>2</v>
      </c>
      <c r="AA241" s="71">
        <v>4</v>
      </c>
      <c r="AB241" s="111" t="s">
        <v>465</v>
      </c>
      <c r="AC241" s="122" t="s">
        <v>25</v>
      </c>
      <c r="AD241" s="71" t="s">
        <v>105</v>
      </c>
      <c r="AE241" s="149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</row>
    <row r="242" spans="1:61" ht="17.25" customHeight="1" x14ac:dyDescent="0.2">
      <c r="A242" s="203">
        <v>312</v>
      </c>
      <c r="B242" s="121"/>
      <c r="C242" s="92" t="s">
        <v>286</v>
      </c>
      <c r="D242" s="228">
        <v>7</v>
      </c>
      <c r="E242" s="222">
        <v>1</v>
      </c>
      <c r="F242" s="71">
        <v>5</v>
      </c>
      <c r="G242" s="78">
        <v>5</v>
      </c>
      <c r="H242" s="71">
        <v>6</v>
      </c>
      <c r="I242" s="71" t="s">
        <v>5</v>
      </c>
      <c r="J242" s="78">
        <v>4</v>
      </c>
      <c r="K242" s="71">
        <v>6</v>
      </c>
      <c r="L242" s="71">
        <v>4</v>
      </c>
      <c r="M242" s="78">
        <v>4</v>
      </c>
      <c r="N242" s="87">
        <v>3</v>
      </c>
      <c r="O242" s="87">
        <v>3</v>
      </c>
      <c r="P242" s="87"/>
      <c r="Q242" s="73"/>
      <c r="R242" s="72"/>
      <c r="S242" s="71">
        <v>5</v>
      </c>
      <c r="T242" s="71">
        <v>4</v>
      </c>
      <c r="U242" s="71">
        <v>6</v>
      </c>
      <c r="V242" s="71">
        <v>4</v>
      </c>
      <c r="W242" s="78">
        <v>3</v>
      </c>
      <c r="X242" s="71">
        <v>6</v>
      </c>
      <c r="Y242" s="71">
        <v>6</v>
      </c>
      <c r="Z242" s="71">
        <v>5</v>
      </c>
      <c r="AA242" s="71">
        <v>5</v>
      </c>
      <c r="AB242" s="111" t="s">
        <v>465</v>
      </c>
      <c r="AC242" s="122" t="s">
        <v>109</v>
      </c>
      <c r="AD242" s="71" t="s">
        <v>154</v>
      </c>
      <c r="AE242" s="149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</row>
    <row r="243" spans="1:61" ht="17.25" customHeight="1" x14ac:dyDescent="0.2">
      <c r="A243" s="203">
        <v>313</v>
      </c>
      <c r="B243" s="121"/>
      <c r="C243" s="92" t="s">
        <v>107</v>
      </c>
      <c r="D243" s="228">
        <v>2</v>
      </c>
      <c r="E243" s="222">
        <v>1</v>
      </c>
      <c r="F243" s="71">
        <v>5</v>
      </c>
      <c r="G243" s="78">
        <v>5</v>
      </c>
      <c r="H243" s="71" t="s">
        <v>75</v>
      </c>
      <c r="I243" s="71" t="s">
        <v>5</v>
      </c>
      <c r="J243" s="78">
        <v>5</v>
      </c>
      <c r="K243" s="71">
        <v>6</v>
      </c>
      <c r="L243" s="71">
        <v>4</v>
      </c>
      <c r="M243" s="78">
        <v>4</v>
      </c>
      <c r="N243" s="87">
        <v>6</v>
      </c>
      <c r="O243" s="87" t="str">
        <f>LEFT(M243)</f>
        <v>4</v>
      </c>
      <c r="P243" s="87"/>
      <c r="Q243" s="73"/>
      <c r="R243" s="72"/>
      <c r="S243" s="71">
        <v>6</v>
      </c>
      <c r="T243" s="71">
        <v>5</v>
      </c>
      <c r="U243" s="71">
        <v>4</v>
      </c>
      <c r="V243" s="71">
        <v>4</v>
      </c>
      <c r="W243" s="78">
        <v>4</v>
      </c>
      <c r="X243" s="71">
        <v>5</v>
      </c>
      <c r="Y243" s="71">
        <v>5</v>
      </c>
      <c r="Z243" s="71">
        <v>6</v>
      </c>
      <c r="AA243" s="71">
        <v>4</v>
      </c>
      <c r="AB243" s="111" t="s">
        <v>465</v>
      </c>
      <c r="AC243" s="123" t="s">
        <v>106</v>
      </c>
      <c r="AD243" s="71" t="s">
        <v>107</v>
      </c>
      <c r="AE243" s="149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</row>
    <row r="244" spans="1:61" ht="17.25" customHeight="1" x14ac:dyDescent="0.2">
      <c r="A244" s="203">
        <v>314</v>
      </c>
      <c r="B244" s="121" t="s">
        <v>217</v>
      </c>
      <c r="C244" s="92" t="s">
        <v>281</v>
      </c>
      <c r="D244" s="228">
        <v>2</v>
      </c>
      <c r="E244" s="222">
        <v>1</v>
      </c>
      <c r="F244" s="71">
        <v>6</v>
      </c>
      <c r="G244" s="78">
        <v>5</v>
      </c>
      <c r="H244" s="71">
        <v>3</v>
      </c>
      <c r="I244" s="71" t="s">
        <v>5</v>
      </c>
      <c r="J244" s="78">
        <v>5</v>
      </c>
      <c r="K244" s="71">
        <v>5</v>
      </c>
      <c r="L244" s="71" t="s">
        <v>5</v>
      </c>
      <c r="M244" s="78">
        <v>4</v>
      </c>
      <c r="N244" s="87">
        <v>4</v>
      </c>
      <c r="O244" s="87">
        <v>4</v>
      </c>
      <c r="P244" s="87"/>
      <c r="Q244" s="73"/>
      <c r="R244" s="72"/>
      <c r="S244" s="71">
        <v>9</v>
      </c>
      <c r="T244" s="71">
        <v>5</v>
      </c>
      <c r="U244" s="71">
        <v>4</v>
      </c>
      <c r="V244" s="71">
        <v>7</v>
      </c>
      <c r="W244" s="78">
        <v>7</v>
      </c>
      <c r="X244" s="71">
        <v>6</v>
      </c>
      <c r="Y244" s="71">
        <v>5</v>
      </c>
      <c r="Z244" s="71">
        <v>5</v>
      </c>
      <c r="AA244" s="71">
        <v>6</v>
      </c>
      <c r="AB244" s="111" t="s">
        <v>465</v>
      </c>
      <c r="AC244" s="123" t="s">
        <v>25</v>
      </c>
      <c r="AD244" s="71" t="s">
        <v>281</v>
      </c>
      <c r="AE244" s="149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</row>
    <row r="245" spans="1:61" ht="17.25" customHeight="1" x14ac:dyDescent="0.2">
      <c r="A245" s="203">
        <v>315</v>
      </c>
      <c r="B245" s="121" t="s">
        <v>217</v>
      </c>
      <c r="C245" s="92" t="s">
        <v>282</v>
      </c>
      <c r="D245" s="228">
        <v>2</v>
      </c>
      <c r="E245" s="222">
        <v>1</v>
      </c>
      <c r="F245" s="71">
        <v>6</v>
      </c>
      <c r="G245" s="78">
        <v>5</v>
      </c>
      <c r="H245" s="71">
        <v>4</v>
      </c>
      <c r="I245" s="71" t="s">
        <v>5</v>
      </c>
      <c r="J245" s="78">
        <v>5</v>
      </c>
      <c r="K245" s="71">
        <v>4</v>
      </c>
      <c r="L245" s="71" t="s">
        <v>5</v>
      </c>
      <c r="M245" s="78">
        <v>4</v>
      </c>
      <c r="N245" s="87">
        <v>3</v>
      </c>
      <c r="O245" s="87" t="s">
        <v>288</v>
      </c>
      <c r="P245" s="87"/>
      <c r="Q245" s="73"/>
      <c r="R245" s="72"/>
      <c r="S245" s="71">
        <v>9</v>
      </c>
      <c r="T245" s="71">
        <v>5</v>
      </c>
      <c r="U245" s="71">
        <v>4</v>
      </c>
      <c r="V245" s="71">
        <v>8</v>
      </c>
      <c r="W245" s="78">
        <v>8</v>
      </c>
      <c r="X245" s="71">
        <v>7</v>
      </c>
      <c r="Y245" s="71">
        <v>5</v>
      </c>
      <c r="Z245" s="71">
        <v>6</v>
      </c>
      <c r="AA245" s="71">
        <v>7</v>
      </c>
      <c r="AB245" s="111" t="s">
        <v>392</v>
      </c>
      <c r="AC245" s="123" t="s">
        <v>25</v>
      </c>
      <c r="AD245" s="71" t="s">
        <v>282</v>
      </c>
      <c r="AE245" s="149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</row>
    <row r="246" spans="1:61" ht="17.25" customHeight="1" x14ac:dyDescent="0.2">
      <c r="A246" s="203">
        <v>316</v>
      </c>
      <c r="B246" s="121">
        <v>208</v>
      </c>
      <c r="C246" s="92" t="s">
        <v>133</v>
      </c>
      <c r="D246" s="228">
        <v>2</v>
      </c>
      <c r="E246" s="222">
        <v>1</v>
      </c>
      <c r="F246" s="71">
        <v>5</v>
      </c>
      <c r="G246" s="78" t="s">
        <v>5</v>
      </c>
      <c r="H246" s="71">
        <v>6</v>
      </c>
      <c r="I246" s="71" t="s">
        <v>5</v>
      </c>
      <c r="J246" s="78">
        <v>5</v>
      </c>
      <c r="K246" s="71" t="s">
        <v>5</v>
      </c>
      <c r="L246" s="71">
        <v>5</v>
      </c>
      <c r="M246" s="78">
        <v>3</v>
      </c>
      <c r="N246" s="87">
        <v>4</v>
      </c>
      <c r="O246" s="87" t="s">
        <v>5</v>
      </c>
      <c r="P246" s="87"/>
      <c r="Q246" s="73"/>
      <c r="R246" s="72"/>
      <c r="S246" s="71">
        <v>6</v>
      </c>
      <c r="T246" s="71" t="s">
        <v>5</v>
      </c>
      <c r="U246" s="71"/>
      <c r="V246" s="84" t="s">
        <v>134</v>
      </c>
      <c r="W246" s="237" t="s">
        <v>159</v>
      </c>
      <c r="X246" s="71"/>
      <c r="Y246" s="71"/>
      <c r="Z246" s="71"/>
      <c r="AA246" s="71"/>
      <c r="AB246" s="111" t="s">
        <v>465</v>
      </c>
      <c r="AC246" s="124" t="s">
        <v>135</v>
      </c>
      <c r="AD246" s="71" t="s">
        <v>133</v>
      </c>
      <c r="AE246" s="149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</row>
    <row r="247" spans="1:61" ht="17.25" customHeight="1" x14ac:dyDescent="0.2">
      <c r="A247" s="203">
        <v>317</v>
      </c>
      <c r="B247" s="121"/>
      <c r="C247" s="199" t="s">
        <v>412</v>
      </c>
      <c r="D247" s="228">
        <v>2</v>
      </c>
      <c r="E247" s="222">
        <v>1</v>
      </c>
      <c r="F247" s="71">
        <v>5</v>
      </c>
      <c r="G247" s="78" t="s">
        <v>5</v>
      </c>
      <c r="H247" s="71">
        <v>6</v>
      </c>
      <c r="I247" s="71" t="s">
        <v>5</v>
      </c>
      <c r="J247" s="78">
        <v>5</v>
      </c>
      <c r="K247" s="71" t="s">
        <v>5</v>
      </c>
      <c r="L247" s="71">
        <v>7</v>
      </c>
      <c r="M247" s="78">
        <v>5</v>
      </c>
      <c r="N247" s="87">
        <v>4</v>
      </c>
      <c r="O247" s="87" t="s">
        <v>5</v>
      </c>
      <c r="P247" s="87"/>
      <c r="Q247" s="73"/>
      <c r="R247" s="151"/>
      <c r="S247" s="71">
        <v>7</v>
      </c>
      <c r="T247" s="71" t="s">
        <v>5</v>
      </c>
      <c r="U247" s="71"/>
      <c r="V247" s="84" t="s">
        <v>159</v>
      </c>
      <c r="W247" s="237" t="s">
        <v>429</v>
      </c>
      <c r="X247" s="71"/>
      <c r="Y247" s="71"/>
      <c r="Z247" s="71"/>
      <c r="AA247" s="71"/>
      <c r="AB247" s="111" t="s">
        <v>465</v>
      </c>
      <c r="AC247" s="124" t="s">
        <v>135</v>
      </c>
      <c r="AD247" s="200" t="s">
        <v>412</v>
      </c>
      <c r="AE247" s="149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</row>
    <row r="248" spans="1:61" ht="17.25" customHeight="1" x14ac:dyDescent="0.2">
      <c r="A248" s="203">
        <v>318</v>
      </c>
      <c r="B248" s="121"/>
      <c r="C248" s="92" t="s">
        <v>120</v>
      </c>
      <c r="D248" s="228">
        <v>7</v>
      </c>
      <c r="E248" s="222">
        <v>1</v>
      </c>
      <c r="F248" s="71" t="s">
        <v>5</v>
      </c>
      <c r="G248" s="78" t="s">
        <v>5</v>
      </c>
      <c r="H248" s="71" t="s">
        <v>5</v>
      </c>
      <c r="I248" s="71" t="s">
        <v>5</v>
      </c>
      <c r="J248" s="78" t="s">
        <v>5</v>
      </c>
      <c r="K248" s="71" t="s">
        <v>5</v>
      </c>
      <c r="L248" s="71" t="s">
        <v>5</v>
      </c>
      <c r="M248" s="78" t="s">
        <v>5</v>
      </c>
      <c r="N248" s="87" t="s">
        <v>5</v>
      </c>
      <c r="O248" s="87">
        <v>3</v>
      </c>
      <c r="P248" s="87"/>
      <c r="Q248" s="73"/>
      <c r="R248" s="72"/>
      <c r="S248" s="71" t="s">
        <v>5</v>
      </c>
      <c r="T248" s="71" t="s">
        <v>5</v>
      </c>
      <c r="U248" s="71" t="s">
        <v>5</v>
      </c>
      <c r="V248" s="71" t="s">
        <v>5</v>
      </c>
      <c r="W248" s="78" t="s">
        <v>5</v>
      </c>
      <c r="X248" s="71">
        <v>7</v>
      </c>
      <c r="Y248" s="71">
        <v>5</v>
      </c>
      <c r="Z248" s="71">
        <v>6</v>
      </c>
      <c r="AA248" s="71">
        <v>6</v>
      </c>
      <c r="AB248" s="111" t="s">
        <v>465</v>
      </c>
      <c r="AC248" s="123" t="s">
        <v>109</v>
      </c>
      <c r="AD248" s="71" t="s">
        <v>120</v>
      </c>
      <c r="AE248" s="149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</row>
    <row r="249" spans="1:61" ht="17.25" customHeight="1" x14ac:dyDescent="0.2">
      <c r="A249" s="203">
        <v>319</v>
      </c>
      <c r="B249" s="121"/>
      <c r="C249" s="120" t="s">
        <v>112</v>
      </c>
      <c r="D249" s="228">
        <v>7</v>
      </c>
      <c r="E249" s="222">
        <v>1</v>
      </c>
      <c r="F249" s="71">
        <v>5</v>
      </c>
      <c r="G249" s="78">
        <v>5</v>
      </c>
      <c r="H249" s="71" t="s">
        <v>79</v>
      </c>
      <c r="I249" s="71" t="s">
        <v>5</v>
      </c>
      <c r="J249" s="78">
        <v>5</v>
      </c>
      <c r="K249" s="71">
        <v>5</v>
      </c>
      <c r="L249" s="71">
        <v>5</v>
      </c>
      <c r="M249" s="78">
        <v>5</v>
      </c>
      <c r="N249" s="87">
        <v>7</v>
      </c>
      <c r="O249" s="87">
        <v>3</v>
      </c>
      <c r="P249" s="87"/>
      <c r="Q249" s="73"/>
      <c r="R249" s="72"/>
      <c r="S249" s="71">
        <v>5</v>
      </c>
      <c r="T249" s="71" t="s">
        <v>5</v>
      </c>
      <c r="U249" s="71" t="s">
        <v>5</v>
      </c>
      <c r="V249" s="71">
        <v>3</v>
      </c>
      <c r="W249" s="78">
        <v>3</v>
      </c>
      <c r="X249" s="71">
        <v>6</v>
      </c>
      <c r="Y249" s="71">
        <v>5</v>
      </c>
      <c r="Z249" s="71">
        <v>4</v>
      </c>
      <c r="AA249" s="71">
        <v>5</v>
      </c>
      <c r="AB249" s="236" t="s">
        <v>391</v>
      </c>
      <c r="AC249" s="123" t="s">
        <v>109</v>
      </c>
      <c r="AD249" s="71" t="s">
        <v>112</v>
      </c>
      <c r="AE249" s="149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</row>
    <row r="250" spans="1:61" ht="17.25" customHeight="1" x14ac:dyDescent="0.2">
      <c r="A250" s="203">
        <v>320</v>
      </c>
      <c r="B250" s="121">
        <v>209</v>
      </c>
      <c r="C250" s="92" t="s">
        <v>104</v>
      </c>
      <c r="D250" s="228">
        <v>2</v>
      </c>
      <c r="E250" s="222">
        <v>1</v>
      </c>
      <c r="F250" s="71">
        <v>6</v>
      </c>
      <c r="G250" s="78">
        <v>5</v>
      </c>
      <c r="H250" s="71" t="s">
        <v>76</v>
      </c>
      <c r="I250" s="71" t="s">
        <v>5</v>
      </c>
      <c r="J250" s="78">
        <v>5</v>
      </c>
      <c r="K250" s="71">
        <v>4</v>
      </c>
      <c r="L250" s="71">
        <v>5</v>
      </c>
      <c r="M250" s="78">
        <v>5</v>
      </c>
      <c r="N250" s="87">
        <v>6</v>
      </c>
      <c r="O250" s="87">
        <v>4</v>
      </c>
      <c r="P250" s="87"/>
      <c r="Q250" s="73"/>
      <c r="R250" s="72"/>
      <c r="S250" s="71">
        <v>7</v>
      </c>
      <c r="T250" s="71">
        <v>5</v>
      </c>
      <c r="U250" s="71">
        <v>4</v>
      </c>
      <c r="V250" s="71">
        <v>6</v>
      </c>
      <c r="W250" s="78">
        <v>6</v>
      </c>
      <c r="X250" s="71">
        <v>6</v>
      </c>
      <c r="Y250" s="71">
        <v>4</v>
      </c>
      <c r="Z250" s="71">
        <v>7</v>
      </c>
      <c r="AA250" s="71">
        <v>5</v>
      </c>
      <c r="AB250" s="111" t="s">
        <v>465</v>
      </c>
      <c r="AC250" s="122" t="s">
        <v>25</v>
      </c>
      <c r="AD250" s="71" t="s">
        <v>104</v>
      </c>
      <c r="AE250" s="149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</row>
    <row r="251" spans="1:61" ht="17.25" customHeight="1" x14ac:dyDescent="0.2">
      <c r="A251" s="203">
        <v>321</v>
      </c>
      <c r="B251" s="121"/>
      <c r="C251" s="92" t="s">
        <v>121</v>
      </c>
      <c r="D251" s="228">
        <v>7</v>
      </c>
      <c r="E251" s="222">
        <v>1</v>
      </c>
      <c r="F251" s="71" t="s">
        <v>5</v>
      </c>
      <c r="G251" s="78" t="s">
        <v>5</v>
      </c>
      <c r="H251" s="71" t="s">
        <v>5</v>
      </c>
      <c r="I251" s="71" t="s">
        <v>5</v>
      </c>
      <c r="J251" s="78" t="s">
        <v>5</v>
      </c>
      <c r="K251" s="71" t="s">
        <v>5</v>
      </c>
      <c r="L251" s="71" t="s">
        <v>5</v>
      </c>
      <c r="M251" s="78" t="s">
        <v>5</v>
      </c>
      <c r="N251" s="86" t="s">
        <v>5</v>
      </c>
      <c r="O251" s="86">
        <v>3</v>
      </c>
      <c r="P251" s="86"/>
      <c r="Q251" s="73"/>
      <c r="R251" s="72"/>
      <c r="S251" s="71" t="s">
        <v>5</v>
      </c>
      <c r="T251" s="71" t="s">
        <v>5</v>
      </c>
      <c r="U251" s="71" t="s">
        <v>5</v>
      </c>
      <c r="V251" s="71" t="s">
        <v>5</v>
      </c>
      <c r="W251" s="78" t="s">
        <v>5</v>
      </c>
      <c r="X251" s="71">
        <v>6</v>
      </c>
      <c r="Y251" s="71">
        <v>6</v>
      </c>
      <c r="Z251" s="71">
        <v>4</v>
      </c>
      <c r="AA251" s="71">
        <v>6</v>
      </c>
      <c r="AB251" s="111" t="s">
        <v>465</v>
      </c>
      <c r="AC251" s="122" t="s">
        <v>109</v>
      </c>
      <c r="AD251" s="71" t="s">
        <v>121</v>
      </c>
      <c r="AE251" s="149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</row>
    <row r="252" spans="1:61" ht="17.25" customHeight="1" x14ac:dyDescent="0.2">
      <c r="A252" s="203">
        <v>322</v>
      </c>
      <c r="B252" s="121">
        <v>210</v>
      </c>
      <c r="C252" s="92" t="s">
        <v>203</v>
      </c>
      <c r="D252" s="228">
        <v>2</v>
      </c>
      <c r="E252" s="222">
        <v>1</v>
      </c>
      <c r="F252" s="71">
        <v>6</v>
      </c>
      <c r="G252" s="78">
        <v>5</v>
      </c>
      <c r="H252" s="71" t="s">
        <v>75</v>
      </c>
      <c r="I252" s="71" t="s">
        <v>5</v>
      </c>
      <c r="J252" s="78">
        <v>4</v>
      </c>
      <c r="K252" s="71">
        <v>4</v>
      </c>
      <c r="L252" s="71">
        <v>4</v>
      </c>
      <c r="M252" s="78">
        <v>5</v>
      </c>
      <c r="N252" s="87">
        <v>6</v>
      </c>
      <c r="O252" s="87">
        <v>4</v>
      </c>
      <c r="P252" s="87"/>
      <c r="Q252" s="73"/>
      <c r="R252" s="72"/>
      <c r="S252" s="71">
        <v>6</v>
      </c>
      <c r="T252" s="71">
        <v>5</v>
      </c>
      <c r="U252" s="71">
        <v>6</v>
      </c>
      <c r="V252" s="71">
        <v>7</v>
      </c>
      <c r="W252" s="78">
        <v>8</v>
      </c>
      <c r="X252" s="71">
        <v>7</v>
      </c>
      <c r="Y252" s="71">
        <v>3</v>
      </c>
      <c r="Z252" s="71">
        <v>8</v>
      </c>
      <c r="AA252" s="71">
        <v>6</v>
      </c>
      <c r="AB252" s="111" t="s">
        <v>465</v>
      </c>
      <c r="AC252" s="122" t="s">
        <v>25</v>
      </c>
      <c r="AD252" s="71" t="s">
        <v>203</v>
      </c>
      <c r="AE252" s="149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</row>
    <row r="253" spans="1:61" ht="17.25" customHeight="1" x14ac:dyDescent="0.2">
      <c r="A253" s="203">
        <v>323</v>
      </c>
      <c r="B253" s="121"/>
      <c r="C253" s="92" t="s">
        <v>207</v>
      </c>
      <c r="D253" s="228">
        <v>7</v>
      </c>
      <c r="E253" s="222">
        <v>1</v>
      </c>
      <c r="F253" s="71">
        <v>5</v>
      </c>
      <c r="G253" s="78">
        <v>5</v>
      </c>
      <c r="H253" s="71" t="s">
        <v>79</v>
      </c>
      <c r="I253" s="71" t="s">
        <v>5</v>
      </c>
      <c r="J253" s="78">
        <v>5</v>
      </c>
      <c r="K253" s="71">
        <v>6</v>
      </c>
      <c r="L253" s="71" t="s">
        <v>5</v>
      </c>
      <c r="M253" s="78">
        <v>6</v>
      </c>
      <c r="N253" s="87">
        <v>5</v>
      </c>
      <c r="O253" s="87">
        <v>3</v>
      </c>
      <c r="P253" s="87"/>
      <c r="Q253" s="73"/>
      <c r="R253" s="72"/>
      <c r="S253" s="71">
        <v>6</v>
      </c>
      <c r="T253" s="71">
        <v>3</v>
      </c>
      <c r="U253" s="71">
        <v>5</v>
      </c>
      <c r="V253" s="71">
        <v>3</v>
      </c>
      <c r="W253" s="78">
        <v>3</v>
      </c>
      <c r="X253" s="71">
        <v>6</v>
      </c>
      <c r="Y253" s="71">
        <v>5</v>
      </c>
      <c r="Z253" s="71">
        <v>6</v>
      </c>
      <c r="AA253" s="71">
        <v>6</v>
      </c>
      <c r="AB253" s="111" t="s">
        <v>465</v>
      </c>
      <c r="AC253" s="123" t="s">
        <v>109</v>
      </c>
      <c r="AD253" s="71" t="s">
        <v>207</v>
      </c>
    </row>
    <row r="254" spans="1:61" ht="17.25" customHeight="1" x14ac:dyDescent="0.2">
      <c r="A254" s="203">
        <v>324</v>
      </c>
      <c r="B254" s="121">
        <v>211</v>
      </c>
      <c r="C254" s="92" t="s">
        <v>122</v>
      </c>
      <c r="D254" s="228">
        <v>2</v>
      </c>
      <c r="E254" s="222">
        <v>1</v>
      </c>
      <c r="F254" s="71">
        <v>4</v>
      </c>
      <c r="G254" s="78">
        <v>5</v>
      </c>
      <c r="H254" s="71">
        <v>5</v>
      </c>
      <c r="I254" s="71" t="s">
        <v>5</v>
      </c>
      <c r="J254" s="78">
        <v>5</v>
      </c>
      <c r="K254" s="71">
        <v>6</v>
      </c>
      <c r="L254" s="71">
        <v>4</v>
      </c>
      <c r="M254" s="78">
        <v>4</v>
      </c>
      <c r="N254" s="87">
        <v>4</v>
      </c>
      <c r="O254" s="87">
        <v>8</v>
      </c>
      <c r="P254" s="87"/>
      <c r="Q254" s="73"/>
      <c r="R254" s="72"/>
      <c r="S254" s="71">
        <v>7</v>
      </c>
      <c r="T254" s="71">
        <v>5</v>
      </c>
      <c r="U254" s="71">
        <v>6</v>
      </c>
      <c r="V254" s="71">
        <v>8</v>
      </c>
      <c r="W254" s="78">
        <v>8</v>
      </c>
      <c r="X254" s="71">
        <v>7</v>
      </c>
      <c r="Y254" s="71">
        <v>5</v>
      </c>
      <c r="Z254" s="71">
        <v>7</v>
      </c>
      <c r="AA254" s="71">
        <v>7</v>
      </c>
      <c r="AB254" s="111" t="s">
        <v>392</v>
      </c>
      <c r="AC254" s="122" t="s">
        <v>25</v>
      </c>
      <c r="AD254" s="71" t="s">
        <v>122</v>
      </c>
      <c r="AE254" s="149" t="s">
        <v>287</v>
      </c>
    </row>
    <row r="255" spans="1:61" ht="17.25" customHeight="1" x14ac:dyDescent="0.2">
      <c r="A255" s="203">
        <v>325</v>
      </c>
      <c r="B255" s="121" t="s">
        <v>217</v>
      </c>
      <c r="C255" s="92" t="s">
        <v>283</v>
      </c>
      <c r="D255" s="228">
        <v>2</v>
      </c>
      <c r="E255" s="222">
        <v>1</v>
      </c>
      <c r="F255" s="71">
        <v>5</v>
      </c>
      <c r="G255" s="78">
        <v>5</v>
      </c>
      <c r="H255" s="71">
        <v>4</v>
      </c>
      <c r="I255" s="71" t="s">
        <v>5</v>
      </c>
      <c r="J255" s="78">
        <v>4</v>
      </c>
      <c r="K255" s="71">
        <v>5</v>
      </c>
      <c r="L255" s="71" t="s">
        <v>5</v>
      </c>
      <c r="M255" s="78">
        <v>5</v>
      </c>
      <c r="N255" s="87">
        <v>3</v>
      </c>
      <c r="O255" s="87">
        <v>5</v>
      </c>
      <c r="P255" s="87"/>
      <c r="Q255" s="73"/>
      <c r="R255" s="72"/>
      <c r="S255" s="71">
        <v>8</v>
      </c>
      <c r="T255" s="71">
        <v>5</v>
      </c>
      <c r="U255" s="71">
        <v>5</v>
      </c>
      <c r="V255" s="71">
        <v>8</v>
      </c>
      <c r="W255" s="78">
        <v>8</v>
      </c>
      <c r="X255" s="71">
        <v>6</v>
      </c>
      <c r="Y255" s="71">
        <v>6</v>
      </c>
      <c r="Z255" s="71">
        <v>5</v>
      </c>
      <c r="AA255" s="71">
        <v>5</v>
      </c>
      <c r="AB255" s="111" t="s">
        <v>465</v>
      </c>
      <c r="AC255" s="122" t="s">
        <v>25</v>
      </c>
      <c r="AD255" s="71" t="s">
        <v>283</v>
      </c>
      <c r="AE255" s="149" t="s">
        <v>287</v>
      </c>
    </row>
    <row r="256" spans="1:61" ht="17.25" customHeight="1" x14ac:dyDescent="0.2">
      <c r="A256" s="203">
        <v>326</v>
      </c>
      <c r="B256" s="121" t="s">
        <v>217</v>
      </c>
      <c r="C256" s="92" t="s">
        <v>284</v>
      </c>
      <c r="D256" s="228">
        <v>2</v>
      </c>
      <c r="E256" s="222">
        <v>1</v>
      </c>
      <c r="F256" s="71">
        <v>5</v>
      </c>
      <c r="G256" s="78">
        <v>5</v>
      </c>
      <c r="H256" s="71">
        <v>3</v>
      </c>
      <c r="I256" s="71" t="s">
        <v>5</v>
      </c>
      <c r="J256" s="78">
        <v>4</v>
      </c>
      <c r="K256" s="71">
        <v>4</v>
      </c>
      <c r="L256" s="71" t="s">
        <v>5</v>
      </c>
      <c r="M256" s="78">
        <v>5</v>
      </c>
      <c r="N256" s="87">
        <v>3</v>
      </c>
      <c r="O256" s="87">
        <v>5</v>
      </c>
      <c r="P256" s="87"/>
      <c r="Q256" s="73"/>
      <c r="R256" s="72"/>
      <c r="S256" s="71">
        <v>7</v>
      </c>
      <c r="T256" s="71">
        <v>5</v>
      </c>
      <c r="U256" s="71">
        <v>5</v>
      </c>
      <c r="V256" s="71">
        <v>7</v>
      </c>
      <c r="W256" s="78">
        <v>8</v>
      </c>
      <c r="X256" s="71">
        <v>6</v>
      </c>
      <c r="Y256" s="71">
        <v>5</v>
      </c>
      <c r="Z256" s="71">
        <v>3</v>
      </c>
      <c r="AA256" s="71">
        <v>6</v>
      </c>
      <c r="AB256" s="111" t="s">
        <v>465</v>
      </c>
      <c r="AC256" s="122" t="s">
        <v>25</v>
      </c>
      <c r="AD256" s="71" t="s">
        <v>284</v>
      </c>
      <c r="AE256" s="149" t="s">
        <v>287</v>
      </c>
    </row>
    <row r="257" spans="1:61" ht="17.25" customHeight="1" x14ac:dyDescent="0.2">
      <c r="A257" s="203">
        <v>327</v>
      </c>
      <c r="B257" s="121" t="s">
        <v>217</v>
      </c>
      <c r="C257" s="92" t="s">
        <v>285</v>
      </c>
      <c r="D257" s="228">
        <v>2</v>
      </c>
      <c r="E257" s="222">
        <v>1</v>
      </c>
      <c r="F257" s="71">
        <v>5</v>
      </c>
      <c r="G257" s="78">
        <v>5</v>
      </c>
      <c r="H257" s="71">
        <v>4</v>
      </c>
      <c r="I257" s="71" t="s">
        <v>5</v>
      </c>
      <c r="J257" s="78">
        <v>4</v>
      </c>
      <c r="K257" s="71">
        <v>4</v>
      </c>
      <c r="L257" s="71">
        <v>2</v>
      </c>
      <c r="M257" s="78">
        <v>4</v>
      </c>
      <c r="N257" s="87">
        <v>4</v>
      </c>
      <c r="O257" s="87">
        <v>5</v>
      </c>
      <c r="P257" s="87"/>
      <c r="Q257" s="73"/>
      <c r="R257" s="72"/>
      <c r="S257" s="71">
        <v>9</v>
      </c>
      <c r="T257" s="71">
        <v>4</v>
      </c>
      <c r="U257" s="71">
        <v>5</v>
      </c>
      <c r="V257" s="71">
        <v>9</v>
      </c>
      <c r="W257" s="78">
        <v>9</v>
      </c>
      <c r="X257" s="71">
        <v>6</v>
      </c>
      <c r="Y257" s="71">
        <v>5</v>
      </c>
      <c r="Z257" s="71">
        <v>7</v>
      </c>
      <c r="AA257" s="71">
        <v>6</v>
      </c>
      <c r="AB257" s="111" t="s">
        <v>465</v>
      </c>
      <c r="AC257" s="122" t="s">
        <v>25</v>
      </c>
      <c r="AD257" s="71" t="s">
        <v>285</v>
      </c>
      <c r="AE257" s="149" t="s">
        <v>287</v>
      </c>
    </row>
    <row r="258" spans="1:61" ht="17.25" customHeight="1" x14ac:dyDescent="0.2">
      <c r="A258" s="203">
        <v>328</v>
      </c>
      <c r="B258" s="121"/>
      <c r="C258" s="92" t="s">
        <v>123</v>
      </c>
      <c r="D258" s="228">
        <v>2</v>
      </c>
      <c r="E258" s="222">
        <v>1</v>
      </c>
      <c r="F258" s="71">
        <v>5</v>
      </c>
      <c r="G258" s="78">
        <v>5</v>
      </c>
      <c r="H258" s="71">
        <v>4</v>
      </c>
      <c r="I258" s="71" t="s">
        <v>5</v>
      </c>
      <c r="J258" s="78">
        <v>5</v>
      </c>
      <c r="K258" s="71">
        <v>5</v>
      </c>
      <c r="L258" s="71">
        <v>5</v>
      </c>
      <c r="M258" s="78">
        <v>3</v>
      </c>
      <c r="N258" s="87">
        <v>4</v>
      </c>
      <c r="O258" s="87">
        <v>6</v>
      </c>
      <c r="P258" s="87"/>
      <c r="Q258" s="73"/>
      <c r="R258" s="72"/>
      <c r="S258" s="71">
        <v>6</v>
      </c>
      <c r="T258" s="71">
        <v>5</v>
      </c>
      <c r="U258" s="71">
        <v>5</v>
      </c>
      <c r="V258" s="71">
        <v>7</v>
      </c>
      <c r="W258" s="78">
        <v>7</v>
      </c>
      <c r="X258" s="71">
        <v>6</v>
      </c>
      <c r="Y258" s="71">
        <v>5</v>
      </c>
      <c r="Z258" s="71">
        <v>6</v>
      </c>
      <c r="AA258" s="71">
        <v>5</v>
      </c>
      <c r="AB258" s="111" t="s">
        <v>465</v>
      </c>
      <c r="AC258" s="122" t="s">
        <v>25</v>
      </c>
      <c r="AD258" s="71" t="s">
        <v>123</v>
      </c>
      <c r="AE258" s="149" t="s">
        <v>287</v>
      </c>
    </row>
    <row r="259" spans="1:61" ht="17.25" customHeight="1" x14ac:dyDescent="0.2">
      <c r="A259" s="203">
        <v>329</v>
      </c>
      <c r="B259" s="121"/>
      <c r="C259" s="92" t="s">
        <v>155</v>
      </c>
      <c r="D259" s="228">
        <v>2</v>
      </c>
      <c r="E259" s="222">
        <v>1</v>
      </c>
      <c r="F259" s="71">
        <v>5</v>
      </c>
      <c r="G259" s="78">
        <v>5</v>
      </c>
      <c r="H259" s="71">
        <v>4</v>
      </c>
      <c r="I259" s="71" t="s">
        <v>5</v>
      </c>
      <c r="J259" s="78">
        <v>4</v>
      </c>
      <c r="K259" s="71">
        <v>6</v>
      </c>
      <c r="L259" s="71">
        <v>5</v>
      </c>
      <c r="M259" s="78">
        <v>5</v>
      </c>
      <c r="N259" s="87">
        <v>5</v>
      </c>
      <c r="O259" s="87">
        <v>5</v>
      </c>
      <c r="P259" s="87"/>
      <c r="Q259" s="73"/>
      <c r="R259" s="72"/>
      <c r="S259" s="71">
        <v>8</v>
      </c>
      <c r="T259" s="71">
        <v>6</v>
      </c>
      <c r="U259" s="71">
        <v>5</v>
      </c>
      <c r="V259" s="71">
        <v>8</v>
      </c>
      <c r="W259" s="78">
        <v>9</v>
      </c>
      <c r="X259" s="71">
        <v>6</v>
      </c>
      <c r="Y259" s="71">
        <v>5</v>
      </c>
      <c r="Z259" s="71">
        <v>8</v>
      </c>
      <c r="AA259" s="71">
        <v>6</v>
      </c>
      <c r="AB259" s="111" t="s">
        <v>465</v>
      </c>
      <c r="AC259" s="122" t="s">
        <v>25</v>
      </c>
      <c r="AD259" s="71" t="s">
        <v>155</v>
      </c>
      <c r="AE259" s="149" t="s">
        <v>287</v>
      </c>
    </row>
    <row r="260" spans="1:61" ht="17.25" customHeight="1" x14ac:dyDescent="0.2">
      <c r="A260" s="203">
        <v>330</v>
      </c>
      <c r="B260" s="121">
        <v>212</v>
      </c>
      <c r="C260" s="92" t="s">
        <v>124</v>
      </c>
      <c r="D260" s="228">
        <v>2</v>
      </c>
      <c r="E260" s="222">
        <v>1</v>
      </c>
      <c r="F260" s="71">
        <v>5</v>
      </c>
      <c r="G260" s="78">
        <v>5</v>
      </c>
      <c r="H260" s="71">
        <v>5</v>
      </c>
      <c r="I260" s="71" t="s">
        <v>5</v>
      </c>
      <c r="J260" s="78">
        <v>4</v>
      </c>
      <c r="K260" s="71">
        <v>5</v>
      </c>
      <c r="L260" s="71">
        <v>2</v>
      </c>
      <c r="M260" s="78">
        <v>5</v>
      </c>
      <c r="N260" s="87">
        <v>5</v>
      </c>
      <c r="O260" s="87">
        <v>6</v>
      </c>
      <c r="P260" s="87"/>
      <c r="Q260" s="73"/>
      <c r="R260" s="72"/>
      <c r="S260" s="71">
        <v>7</v>
      </c>
      <c r="T260" s="71">
        <v>6</v>
      </c>
      <c r="U260" s="71">
        <v>4</v>
      </c>
      <c r="V260" s="71">
        <v>8</v>
      </c>
      <c r="W260" s="78">
        <v>8</v>
      </c>
      <c r="X260" s="71">
        <v>6</v>
      </c>
      <c r="Y260" s="71">
        <v>4</v>
      </c>
      <c r="Z260" s="71">
        <v>5</v>
      </c>
      <c r="AA260" s="71">
        <v>5</v>
      </c>
      <c r="AB260" s="111" t="s">
        <v>465</v>
      </c>
      <c r="AC260" s="122" t="s">
        <v>25</v>
      </c>
      <c r="AD260" s="71" t="s">
        <v>124</v>
      </c>
      <c r="AE260" s="149" t="s">
        <v>287</v>
      </c>
    </row>
    <row r="261" spans="1:61" ht="17.25" customHeight="1" x14ac:dyDescent="0.2">
      <c r="A261" s="203">
        <v>331</v>
      </c>
      <c r="B261" s="121"/>
      <c r="C261" s="199" t="s">
        <v>411</v>
      </c>
      <c r="D261" s="228">
        <v>2</v>
      </c>
      <c r="E261" s="222">
        <v>1</v>
      </c>
      <c r="F261" s="71">
        <v>4</v>
      </c>
      <c r="G261" s="78">
        <v>4</v>
      </c>
      <c r="H261" s="71">
        <v>5</v>
      </c>
      <c r="I261" s="235" t="s">
        <v>5</v>
      </c>
      <c r="J261" s="78">
        <v>4</v>
      </c>
      <c r="K261" s="71">
        <v>5</v>
      </c>
      <c r="L261" s="71" t="s">
        <v>5</v>
      </c>
      <c r="M261" s="78">
        <v>4</v>
      </c>
      <c r="N261" s="87">
        <v>4</v>
      </c>
      <c r="O261" s="87">
        <v>5</v>
      </c>
      <c r="P261" s="87"/>
      <c r="Q261" s="73"/>
      <c r="R261" s="151"/>
      <c r="S261" s="71">
        <v>7</v>
      </c>
      <c r="T261" s="71">
        <v>7</v>
      </c>
      <c r="U261" s="71">
        <v>4</v>
      </c>
      <c r="V261" s="71">
        <v>8</v>
      </c>
      <c r="W261" s="78">
        <v>8</v>
      </c>
      <c r="X261" s="71">
        <v>6</v>
      </c>
      <c r="Y261" s="71">
        <v>5</v>
      </c>
      <c r="Z261" s="71">
        <v>7</v>
      </c>
      <c r="AA261" s="71">
        <v>5</v>
      </c>
      <c r="AB261" s="111" t="s">
        <v>465</v>
      </c>
      <c r="AC261" s="122" t="s">
        <v>25</v>
      </c>
      <c r="AD261" s="200" t="s">
        <v>411</v>
      </c>
      <c r="AE261" s="149" t="s">
        <v>287</v>
      </c>
    </row>
    <row r="262" spans="1:61" ht="17.25" customHeight="1" x14ac:dyDescent="0.2">
      <c r="A262" s="203">
        <v>332</v>
      </c>
      <c r="B262" s="121"/>
      <c r="C262" s="92" t="s">
        <v>156</v>
      </c>
      <c r="D262" s="228">
        <v>2</v>
      </c>
      <c r="E262" s="222">
        <v>1</v>
      </c>
      <c r="F262" s="71">
        <v>5</v>
      </c>
      <c r="G262" s="78">
        <v>5</v>
      </c>
      <c r="H262" s="71">
        <v>4</v>
      </c>
      <c r="I262" s="71" t="s">
        <v>5</v>
      </c>
      <c r="J262" s="78">
        <v>4</v>
      </c>
      <c r="K262" s="71">
        <v>6</v>
      </c>
      <c r="L262" s="71">
        <v>4</v>
      </c>
      <c r="M262" s="78">
        <v>4</v>
      </c>
      <c r="N262" s="87">
        <v>4</v>
      </c>
      <c r="O262" s="87">
        <v>6</v>
      </c>
      <c r="P262" s="87"/>
      <c r="Q262" s="73"/>
      <c r="R262" s="72"/>
      <c r="S262" s="71">
        <v>8</v>
      </c>
      <c r="T262" s="71">
        <v>5</v>
      </c>
      <c r="U262" s="71">
        <v>5</v>
      </c>
      <c r="V262" s="71">
        <v>9</v>
      </c>
      <c r="W262" s="78">
        <v>9</v>
      </c>
      <c r="X262" s="71">
        <v>8</v>
      </c>
      <c r="Y262" s="71">
        <v>4</v>
      </c>
      <c r="Z262" s="71">
        <v>9</v>
      </c>
      <c r="AA262" s="71">
        <v>8</v>
      </c>
      <c r="AB262" s="111" t="s">
        <v>465</v>
      </c>
      <c r="AC262" s="122" t="s">
        <v>25</v>
      </c>
      <c r="AD262" s="71" t="s">
        <v>156</v>
      </c>
      <c r="AE262" s="149" t="s">
        <v>287</v>
      </c>
    </row>
    <row r="263" spans="1:61" ht="17.25" customHeight="1" x14ac:dyDescent="0.2">
      <c r="A263" s="203">
        <v>333</v>
      </c>
      <c r="B263" s="121">
        <v>213</v>
      </c>
      <c r="C263" s="92" t="s">
        <v>146</v>
      </c>
      <c r="D263" s="228">
        <v>2</v>
      </c>
      <c r="E263" s="222">
        <v>1</v>
      </c>
      <c r="F263" s="71">
        <v>4</v>
      </c>
      <c r="G263" s="78" t="s">
        <v>5</v>
      </c>
      <c r="H263" s="71">
        <v>5</v>
      </c>
      <c r="I263" s="71" t="s">
        <v>5</v>
      </c>
      <c r="J263" s="78">
        <v>4</v>
      </c>
      <c r="K263" s="71" t="s">
        <v>5</v>
      </c>
      <c r="L263" s="71">
        <v>4</v>
      </c>
      <c r="M263" s="78">
        <v>3</v>
      </c>
      <c r="N263" s="87">
        <v>3</v>
      </c>
      <c r="O263" s="87" t="s">
        <v>5</v>
      </c>
      <c r="P263" s="87"/>
      <c r="Q263" s="73"/>
      <c r="R263" s="72"/>
      <c r="S263" s="71">
        <v>6</v>
      </c>
      <c r="T263" s="71" t="s">
        <v>5</v>
      </c>
      <c r="U263" s="71" t="s">
        <v>5</v>
      </c>
      <c r="V263" s="84" t="s">
        <v>159</v>
      </c>
      <c r="W263" s="237" t="s">
        <v>134</v>
      </c>
      <c r="X263" s="71"/>
      <c r="Y263" s="71"/>
      <c r="Z263" s="71"/>
      <c r="AA263" s="71"/>
      <c r="AB263" s="111" t="s">
        <v>465</v>
      </c>
      <c r="AC263" s="124" t="s">
        <v>135</v>
      </c>
      <c r="AD263" s="71" t="s">
        <v>146</v>
      </c>
      <c r="AE263" s="149"/>
    </row>
    <row r="264" spans="1:61" ht="17.25" customHeight="1" x14ac:dyDescent="0.2">
      <c r="A264" s="203">
        <v>334</v>
      </c>
      <c r="B264" s="121"/>
      <c r="C264" s="92" t="s">
        <v>125</v>
      </c>
      <c r="D264" s="228">
        <v>2</v>
      </c>
      <c r="E264" s="222">
        <v>1</v>
      </c>
      <c r="F264" s="71">
        <v>5</v>
      </c>
      <c r="G264" s="78">
        <v>5</v>
      </c>
      <c r="H264" s="71">
        <v>4</v>
      </c>
      <c r="I264" s="71" t="s">
        <v>5</v>
      </c>
      <c r="J264" s="78">
        <v>4</v>
      </c>
      <c r="K264" s="71">
        <v>4</v>
      </c>
      <c r="L264" s="71">
        <v>3</v>
      </c>
      <c r="M264" s="78">
        <v>4</v>
      </c>
      <c r="N264" s="87">
        <v>4</v>
      </c>
      <c r="O264" s="87">
        <v>6</v>
      </c>
      <c r="P264" s="87"/>
      <c r="Q264" s="73"/>
      <c r="R264" s="72"/>
      <c r="S264" s="71">
        <v>7</v>
      </c>
      <c r="T264" s="71">
        <v>6</v>
      </c>
      <c r="U264" s="71">
        <v>5</v>
      </c>
      <c r="V264" s="71">
        <v>7</v>
      </c>
      <c r="W264" s="78">
        <v>7</v>
      </c>
      <c r="X264" s="71">
        <v>7</v>
      </c>
      <c r="Y264" s="71">
        <v>4</v>
      </c>
      <c r="Z264" s="71">
        <v>6</v>
      </c>
      <c r="AA264" s="71">
        <v>6</v>
      </c>
      <c r="AB264" s="111" t="s">
        <v>465</v>
      </c>
      <c r="AC264" s="122" t="s">
        <v>25</v>
      </c>
      <c r="AD264" s="71" t="s">
        <v>125</v>
      </c>
      <c r="AE264" s="149" t="s">
        <v>287</v>
      </c>
    </row>
    <row r="265" spans="1:61" ht="17.25" customHeight="1" x14ac:dyDescent="0.2">
      <c r="A265" s="203">
        <v>335</v>
      </c>
      <c r="B265" s="121"/>
      <c r="C265" s="92" t="s">
        <v>157</v>
      </c>
      <c r="D265" s="228">
        <v>2</v>
      </c>
      <c r="E265" s="222">
        <v>1</v>
      </c>
      <c r="F265" s="71">
        <v>5</v>
      </c>
      <c r="G265" s="78">
        <v>5</v>
      </c>
      <c r="H265" s="71">
        <v>4</v>
      </c>
      <c r="I265" s="71" t="s">
        <v>5</v>
      </c>
      <c r="J265" s="78">
        <v>5</v>
      </c>
      <c r="K265" s="71">
        <v>6</v>
      </c>
      <c r="L265" s="71">
        <v>4</v>
      </c>
      <c r="M265" s="78">
        <v>4</v>
      </c>
      <c r="N265" s="87">
        <v>4</v>
      </c>
      <c r="O265" s="87">
        <v>7</v>
      </c>
      <c r="P265" s="87"/>
      <c r="Q265" s="73"/>
      <c r="R265" s="72"/>
      <c r="S265" s="71">
        <v>7</v>
      </c>
      <c r="T265" s="71">
        <v>6</v>
      </c>
      <c r="U265" s="71">
        <v>5</v>
      </c>
      <c r="V265" s="71">
        <v>8</v>
      </c>
      <c r="W265" s="78">
        <v>9</v>
      </c>
      <c r="X265" s="71">
        <v>7</v>
      </c>
      <c r="Y265" s="71">
        <v>4</v>
      </c>
      <c r="Z265" s="71">
        <v>9</v>
      </c>
      <c r="AA265" s="71">
        <v>7</v>
      </c>
      <c r="AB265" s="111" t="s">
        <v>392</v>
      </c>
      <c r="AC265" s="122" t="s">
        <v>25</v>
      </c>
      <c r="AD265" s="71" t="s">
        <v>157</v>
      </c>
      <c r="AE265" s="149" t="s">
        <v>287</v>
      </c>
    </row>
    <row r="266" spans="1:61" ht="17.25" customHeight="1" x14ac:dyDescent="0.2">
      <c r="A266" s="203">
        <v>336</v>
      </c>
      <c r="B266" s="121"/>
      <c r="C266" s="92" t="s">
        <v>158</v>
      </c>
      <c r="D266" s="228">
        <v>2</v>
      </c>
      <c r="E266" s="222">
        <v>1</v>
      </c>
      <c r="F266" s="71">
        <v>5</v>
      </c>
      <c r="G266" s="78">
        <v>5</v>
      </c>
      <c r="H266" s="71">
        <v>4</v>
      </c>
      <c r="I266" s="71" t="s">
        <v>5</v>
      </c>
      <c r="J266" s="78">
        <v>4</v>
      </c>
      <c r="K266" s="71">
        <v>5</v>
      </c>
      <c r="L266" s="71">
        <v>3</v>
      </c>
      <c r="M266" s="78">
        <v>4</v>
      </c>
      <c r="N266" s="87">
        <v>3</v>
      </c>
      <c r="O266" s="87">
        <v>9</v>
      </c>
      <c r="P266" s="87"/>
      <c r="Q266" s="73"/>
      <c r="R266" s="72"/>
      <c r="S266" s="71">
        <v>8</v>
      </c>
      <c r="T266" s="71">
        <v>5</v>
      </c>
      <c r="U266" s="71">
        <v>4</v>
      </c>
      <c r="V266" s="71">
        <v>9</v>
      </c>
      <c r="W266" s="78">
        <v>8</v>
      </c>
      <c r="X266" s="71">
        <v>8</v>
      </c>
      <c r="Y266" s="71">
        <v>4</v>
      </c>
      <c r="Z266" s="71">
        <v>9</v>
      </c>
      <c r="AA266" s="71">
        <v>7</v>
      </c>
      <c r="AB266" s="111" t="s">
        <v>392</v>
      </c>
      <c r="AC266" s="122" t="s">
        <v>25</v>
      </c>
      <c r="AD266" s="71" t="s">
        <v>158</v>
      </c>
      <c r="AE266" s="149" t="s">
        <v>287</v>
      </c>
    </row>
    <row r="267" spans="1:61" ht="17.25" customHeight="1" x14ac:dyDescent="0.2">
      <c r="A267" s="203">
        <v>337</v>
      </c>
      <c r="B267" s="121">
        <v>214</v>
      </c>
      <c r="C267" s="92" t="s">
        <v>204</v>
      </c>
      <c r="D267" s="228">
        <v>2</v>
      </c>
      <c r="E267" s="222">
        <v>1</v>
      </c>
      <c r="F267" s="71">
        <v>5</v>
      </c>
      <c r="G267" s="78">
        <v>5</v>
      </c>
      <c r="H267" s="71" t="s">
        <v>76</v>
      </c>
      <c r="I267" s="71" t="s">
        <v>5</v>
      </c>
      <c r="J267" s="78">
        <v>5</v>
      </c>
      <c r="K267" s="71">
        <v>5</v>
      </c>
      <c r="L267" s="71">
        <v>6</v>
      </c>
      <c r="M267" s="78">
        <v>5</v>
      </c>
      <c r="N267" s="87">
        <v>7</v>
      </c>
      <c r="O267" s="87">
        <v>3</v>
      </c>
      <c r="P267" s="87"/>
      <c r="Q267" s="73"/>
      <c r="R267" s="72"/>
      <c r="S267" s="71">
        <v>7</v>
      </c>
      <c r="T267" s="71">
        <v>5</v>
      </c>
      <c r="U267" s="71">
        <v>5</v>
      </c>
      <c r="V267" s="71">
        <v>5</v>
      </c>
      <c r="W267" s="78">
        <v>6</v>
      </c>
      <c r="X267" s="71">
        <v>7</v>
      </c>
      <c r="Y267" s="71">
        <v>4</v>
      </c>
      <c r="Z267" s="71">
        <v>8</v>
      </c>
      <c r="AA267" s="71">
        <v>6</v>
      </c>
      <c r="AB267" s="111" t="s">
        <v>465</v>
      </c>
      <c r="AC267" s="122" t="s">
        <v>25</v>
      </c>
      <c r="AD267" s="71" t="s">
        <v>204</v>
      </c>
    </row>
    <row r="268" spans="1:61" s="82" customFormat="1" ht="16.5" customHeight="1" x14ac:dyDescent="0.2">
      <c r="A268" s="194"/>
      <c r="B268" s="96"/>
      <c r="C268" s="96"/>
      <c r="D268" s="218"/>
      <c r="E268" s="219"/>
      <c r="F268" s="97"/>
      <c r="G268" s="99"/>
      <c r="H268" s="97"/>
      <c r="I268" s="97"/>
      <c r="J268" s="99"/>
      <c r="K268" s="97"/>
      <c r="L268" s="97"/>
      <c r="M268" s="99"/>
      <c r="N268" s="97"/>
      <c r="O268" s="97"/>
      <c r="P268" s="97"/>
      <c r="Q268" s="100"/>
      <c r="R268" s="97"/>
      <c r="S268" s="97"/>
      <c r="T268" s="97"/>
      <c r="U268" s="97"/>
      <c r="V268" s="97"/>
      <c r="W268" s="100"/>
      <c r="X268" s="97"/>
      <c r="Y268" s="97"/>
      <c r="Z268" s="97"/>
      <c r="AA268" s="97"/>
      <c r="AB268" s="98"/>
      <c r="AC268" s="96"/>
      <c r="AD268" s="96"/>
      <c r="AE268" s="144"/>
    </row>
    <row r="269" spans="1:61" s="82" customFormat="1" ht="16.5" customHeight="1" x14ac:dyDescent="0.2">
      <c r="A269" s="194"/>
      <c r="B269" s="96"/>
      <c r="C269" s="96"/>
      <c r="D269" s="218"/>
      <c r="E269" s="219"/>
      <c r="F269" s="97"/>
      <c r="G269" s="99"/>
      <c r="H269" s="97"/>
      <c r="I269" s="97"/>
      <c r="J269" s="99"/>
      <c r="K269" s="97"/>
      <c r="L269" s="97"/>
      <c r="M269" s="99"/>
      <c r="N269" s="97"/>
      <c r="O269" s="97"/>
      <c r="P269" s="97"/>
      <c r="Q269" s="100"/>
      <c r="R269" s="97"/>
      <c r="S269" s="97"/>
      <c r="T269" s="97"/>
      <c r="U269" s="97"/>
      <c r="V269" s="97"/>
      <c r="W269" s="100"/>
      <c r="X269" s="97"/>
      <c r="Y269" s="97"/>
      <c r="Z269" s="97"/>
      <c r="AA269" s="97"/>
      <c r="AB269" s="98"/>
      <c r="AC269" s="96"/>
      <c r="AD269" s="96"/>
      <c r="AE269" s="144"/>
    </row>
    <row r="270" spans="1:61" s="128" customFormat="1" ht="25.5" x14ac:dyDescent="0.2">
      <c r="A270" s="201" t="s">
        <v>212</v>
      </c>
      <c r="B270" s="70" t="s">
        <v>260</v>
      </c>
      <c r="C270" s="127" t="s">
        <v>10</v>
      </c>
      <c r="D270" s="220" t="s">
        <v>9</v>
      </c>
      <c r="E270" s="212" t="s">
        <v>400</v>
      </c>
      <c r="F270" s="72" t="s">
        <v>34</v>
      </c>
      <c r="G270" s="73" t="s">
        <v>12</v>
      </c>
      <c r="H270" s="72" t="s">
        <v>113</v>
      </c>
      <c r="I270" s="72" t="s">
        <v>35</v>
      </c>
      <c r="J270" s="73" t="s">
        <v>13</v>
      </c>
      <c r="K270" s="151" t="s">
        <v>36</v>
      </c>
      <c r="L270" s="151" t="s">
        <v>37</v>
      </c>
      <c r="M270" s="73" t="s">
        <v>38</v>
      </c>
      <c r="N270" s="126" t="s">
        <v>39</v>
      </c>
      <c r="O270" s="126" t="s">
        <v>41</v>
      </c>
      <c r="P270" s="126" t="s">
        <v>131</v>
      </c>
      <c r="Q270" s="140" t="s">
        <v>131</v>
      </c>
      <c r="R270" s="72" t="s">
        <v>131</v>
      </c>
      <c r="S270" s="72" t="s">
        <v>16</v>
      </c>
      <c r="T270" s="72" t="s">
        <v>17</v>
      </c>
      <c r="U270" s="72" t="s">
        <v>42</v>
      </c>
      <c r="V270" s="72" t="s">
        <v>18</v>
      </c>
      <c r="W270" s="73" t="s">
        <v>19</v>
      </c>
      <c r="X270" s="102" t="s">
        <v>131</v>
      </c>
      <c r="Y270" s="102" t="s">
        <v>131</v>
      </c>
      <c r="Z270" s="102" t="s">
        <v>131</v>
      </c>
      <c r="AA270" s="102" t="s">
        <v>131</v>
      </c>
      <c r="AB270" s="81" t="s">
        <v>151</v>
      </c>
      <c r="AC270" s="127" t="s">
        <v>131</v>
      </c>
      <c r="AD270" s="72" t="s">
        <v>10</v>
      </c>
      <c r="AE270" s="145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</row>
    <row r="271" spans="1:61" s="128" customFormat="1" ht="17.25" customHeight="1" x14ac:dyDescent="0.2">
      <c r="A271" s="204">
        <v>401</v>
      </c>
      <c r="B271" s="121">
        <v>301</v>
      </c>
      <c r="C271" s="70" t="s">
        <v>147</v>
      </c>
      <c r="D271" s="229">
        <v>7</v>
      </c>
      <c r="E271" s="222">
        <v>1</v>
      </c>
      <c r="F271" s="71">
        <v>6</v>
      </c>
      <c r="G271" s="78">
        <v>5</v>
      </c>
      <c r="H271" s="71">
        <v>3</v>
      </c>
      <c r="I271" s="71">
        <v>3</v>
      </c>
      <c r="J271" s="78">
        <v>4</v>
      </c>
      <c r="K271" s="71">
        <v>6</v>
      </c>
      <c r="L271" s="71">
        <v>4</v>
      </c>
      <c r="M271" s="78">
        <v>2</v>
      </c>
      <c r="N271" s="71">
        <v>2</v>
      </c>
      <c r="O271" s="71" t="s">
        <v>5</v>
      </c>
      <c r="P271" s="71"/>
      <c r="Q271" s="141"/>
      <c r="R271" s="71"/>
      <c r="S271" s="71">
        <v>6</v>
      </c>
      <c r="T271" s="71">
        <v>8</v>
      </c>
      <c r="U271" s="71">
        <v>5</v>
      </c>
      <c r="V271" s="71">
        <v>7</v>
      </c>
      <c r="W271" s="78">
        <v>7</v>
      </c>
      <c r="X271" s="102"/>
      <c r="Y271" s="66"/>
      <c r="Z271" s="66"/>
      <c r="AA271" s="66"/>
      <c r="AB271" s="111" t="s">
        <v>465</v>
      </c>
      <c r="AC271" s="129"/>
      <c r="AD271" s="71" t="s">
        <v>147</v>
      </c>
      <c r="AE271" s="145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</row>
    <row r="272" spans="1:61" s="128" customFormat="1" ht="17.25" customHeight="1" x14ac:dyDescent="0.2">
      <c r="A272" s="204">
        <v>402</v>
      </c>
      <c r="B272" s="121"/>
      <c r="C272" s="92" t="s">
        <v>87</v>
      </c>
      <c r="D272" s="229">
        <v>7</v>
      </c>
      <c r="E272" s="222">
        <v>1</v>
      </c>
      <c r="F272" s="71">
        <v>5</v>
      </c>
      <c r="G272" s="78">
        <v>5</v>
      </c>
      <c r="H272" s="71" t="s">
        <v>77</v>
      </c>
      <c r="I272" s="71">
        <v>4</v>
      </c>
      <c r="J272" s="78">
        <v>3</v>
      </c>
      <c r="K272" s="71">
        <v>2</v>
      </c>
      <c r="L272" s="71">
        <v>4</v>
      </c>
      <c r="M272" s="78">
        <v>2</v>
      </c>
      <c r="N272" s="71">
        <v>2</v>
      </c>
      <c r="O272" s="71" t="s">
        <v>5</v>
      </c>
      <c r="P272" s="71"/>
      <c r="Q272" s="141"/>
      <c r="R272" s="71"/>
      <c r="S272" s="71">
        <v>6</v>
      </c>
      <c r="T272" s="71">
        <v>5</v>
      </c>
      <c r="U272" s="71">
        <v>7</v>
      </c>
      <c r="V272" s="71">
        <v>8</v>
      </c>
      <c r="W272" s="78">
        <v>6</v>
      </c>
      <c r="X272" s="102"/>
      <c r="Y272" s="66"/>
      <c r="Z272" s="66"/>
      <c r="AA272" s="66"/>
      <c r="AB272" s="111" t="s">
        <v>465</v>
      </c>
      <c r="AC272" s="129"/>
      <c r="AD272" s="71" t="s">
        <v>87</v>
      </c>
      <c r="AE272" s="145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</row>
    <row r="273" spans="1:61" s="128" customFormat="1" ht="17.25" customHeight="1" x14ac:dyDescent="0.2">
      <c r="A273" s="204">
        <v>403</v>
      </c>
      <c r="B273" s="121"/>
      <c r="C273" s="92" t="s">
        <v>94</v>
      </c>
      <c r="D273" s="229">
        <v>7</v>
      </c>
      <c r="E273" s="222">
        <v>1</v>
      </c>
      <c r="F273" s="71" t="s">
        <v>5</v>
      </c>
      <c r="G273" s="78" t="s">
        <v>5</v>
      </c>
      <c r="H273" s="71" t="s">
        <v>5</v>
      </c>
      <c r="I273" s="71" t="s">
        <v>5</v>
      </c>
      <c r="J273" s="78" t="s">
        <v>5</v>
      </c>
      <c r="K273" s="71" t="s">
        <v>5</v>
      </c>
      <c r="L273" s="71" t="s">
        <v>5</v>
      </c>
      <c r="M273" s="78" t="s">
        <v>5</v>
      </c>
      <c r="N273" s="71" t="s">
        <v>5</v>
      </c>
      <c r="O273" s="71" t="s">
        <v>5</v>
      </c>
      <c r="P273" s="71"/>
      <c r="Q273" s="141"/>
      <c r="R273" s="71"/>
      <c r="S273" s="71" t="s">
        <v>5</v>
      </c>
      <c r="T273" s="71" t="s">
        <v>5</v>
      </c>
      <c r="U273" s="71" t="s">
        <v>5</v>
      </c>
      <c r="V273" s="71" t="s">
        <v>5</v>
      </c>
      <c r="W273" s="78" t="s">
        <v>5</v>
      </c>
      <c r="X273" s="102"/>
      <c r="Y273" s="66"/>
      <c r="Z273" s="66"/>
      <c r="AA273" s="66"/>
      <c r="AB273" s="111" t="s">
        <v>392</v>
      </c>
      <c r="AC273" s="129"/>
      <c r="AD273" s="71" t="s">
        <v>94</v>
      </c>
      <c r="AE273" s="145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</row>
    <row r="274" spans="1:61" s="128" customFormat="1" ht="17.25" customHeight="1" x14ac:dyDescent="0.2">
      <c r="A274" s="204">
        <v>404</v>
      </c>
      <c r="B274" s="121"/>
      <c r="C274" s="244" t="s">
        <v>461</v>
      </c>
      <c r="D274" s="229">
        <v>7</v>
      </c>
      <c r="E274" s="222">
        <v>1</v>
      </c>
      <c r="F274" s="71">
        <v>2</v>
      </c>
      <c r="G274" s="78">
        <v>4</v>
      </c>
      <c r="H274" s="71" t="s">
        <v>78</v>
      </c>
      <c r="I274" s="71" t="s">
        <v>5</v>
      </c>
      <c r="J274" s="78">
        <v>7</v>
      </c>
      <c r="K274" s="71">
        <v>3</v>
      </c>
      <c r="L274" s="71">
        <v>5</v>
      </c>
      <c r="M274" s="78" t="s">
        <v>5</v>
      </c>
      <c r="N274" s="71">
        <v>1</v>
      </c>
      <c r="O274" s="71" t="s">
        <v>5</v>
      </c>
      <c r="P274" s="71"/>
      <c r="Q274" s="141"/>
      <c r="R274" s="71"/>
      <c r="S274" s="71">
        <v>4</v>
      </c>
      <c r="T274" s="71">
        <v>7</v>
      </c>
      <c r="U274" s="71">
        <v>6</v>
      </c>
      <c r="V274" s="71">
        <v>6</v>
      </c>
      <c r="W274" s="78">
        <v>6</v>
      </c>
      <c r="X274" s="102"/>
      <c r="Y274" s="66"/>
      <c r="Z274" s="66"/>
      <c r="AA274" s="66"/>
      <c r="AB274" s="111" t="s">
        <v>465</v>
      </c>
      <c r="AC274" s="129"/>
      <c r="AD274" s="71" t="s">
        <v>81</v>
      </c>
      <c r="AE274" s="145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</row>
    <row r="275" spans="1:61" s="128" customFormat="1" ht="17.25" customHeight="1" x14ac:dyDescent="0.2">
      <c r="A275" s="204">
        <v>405</v>
      </c>
      <c r="B275" s="121"/>
      <c r="C275" s="244" t="s">
        <v>462</v>
      </c>
      <c r="D275" s="229">
        <v>7</v>
      </c>
      <c r="E275" s="222">
        <v>1</v>
      </c>
      <c r="F275" s="71">
        <v>5</v>
      </c>
      <c r="G275" s="78">
        <v>5</v>
      </c>
      <c r="H275" s="71" t="s">
        <v>77</v>
      </c>
      <c r="I275" s="71" t="s">
        <v>5</v>
      </c>
      <c r="J275" s="78">
        <v>2</v>
      </c>
      <c r="K275" s="71">
        <v>2</v>
      </c>
      <c r="L275" s="71">
        <v>4</v>
      </c>
      <c r="M275" s="78" t="s">
        <v>5</v>
      </c>
      <c r="N275" s="71">
        <v>1</v>
      </c>
      <c r="O275" s="71" t="s">
        <v>5</v>
      </c>
      <c r="P275" s="71"/>
      <c r="Q275" s="141"/>
      <c r="R275" s="71"/>
      <c r="S275" s="71">
        <v>5</v>
      </c>
      <c r="T275" s="71">
        <v>5</v>
      </c>
      <c r="U275" s="71">
        <v>7</v>
      </c>
      <c r="V275" s="71">
        <v>6</v>
      </c>
      <c r="W275" s="78">
        <v>5</v>
      </c>
      <c r="X275" s="102"/>
      <c r="Y275" s="66"/>
      <c r="Z275" s="66"/>
      <c r="AA275" s="66"/>
      <c r="AB275" s="111" t="s">
        <v>392</v>
      </c>
      <c r="AC275" s="129"/>
      <c r="AD275" s="71" t="s">
        <v>95</v>
      </c>
      <c r="AE275" s="145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</row>
    <row r="276" spans="1:61" s="128" customFormat="1" ht="17.25" customHeight="1" x14ac:dyDescent="0.2">
      <c r="A276" s="204">
        <v>406</v>
      </c>
      <c r="B276" s="121">
        <v>302</v>
      </c>
      <c r="C276" s="70" t="s">
        <v>165</v>
      </c>
      <c r="D276" s="229">
        <v>7</v>
      </c>
      <c r="E276" s="222">
        <v>1</v>
      </c>
      <c r="F276" s="71">
        <v>4</v>
      </c>
      <c r="G276" s="78" t="s">
        <v>5</v>
      </c>
      <c r="H276" s="71">
        <v>9</v>
      </c>
      <c r="I276" s="71" t="s">
        <v>5</v>
      </c>
      <c r="J276" s="78">
        <v>4</v>
      </c>
      <c r="K276" s="71">
        <v>5</v>
      </c>
      <c r="L276" s="71">
        <v>5</v>
      </c>
      <c r="M276" s="78">
        <v>7</v>
      </c>
      <c r="N276" s="71">
        <v>4</v>
      </c>
      <c r="O276" s="71" t="s">
        <v>5</v>
      </c>
      <c r="P276" s="71"/>
      <c r="Q276" s="141"/>
      <c r="R276" s="71"/>
      <c r="S276" s="71">
        <v>4</v>
      </c>
      <c r="T276" s="71" t="s">
        <v>5</v>
      </c>
      <c r="U276" s="71" t="s">
        <v>5</v>
      </c>
      <c r="V276" s="84" t="s">
        <v>433</v>
      </c>
      <c r="W276" s="125" t="s">
        <v>134</v>
      </c>
      <c r="X276" s="102"/>
      <c r="Y276" s="66"/>
      <c r="Z276" s="66"/>
      <c r="AA276" s="66"/>
      <c r="AB276" s="111" t="s">
        <v>465</v>
      </c>
      <c r="AC276" s="124"/>
      <c r="AD276" s="71" t="s">
        <v>165</v>
      </c>
      <c r="AE276" s="145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</row>
    <row r="277" spans="1:61" s="243" customFormat="1" ht="17.25" customHeight="1" x14ac:dyDescent="0.2">
      <c r="A277" s="204">
        <v>407</v>
      </c>
      <c r="B277" s="238"/>
      <c r="C277" s="70" t="s">
        <v>404</v>
      </c>
      <c r="D277" s="229">
        <v>7</v>
      </c>
      <c r="E277" s="239">
        <v>1</v>
      </c>
      <c r="F277" s="235">
        <v>6</v>
      </c>
      <c r="G277" s="237">
        <v>4</v>
      </c>
      <c r="H277" s="235">
        <v>3</v>
      </c>
      <c r="I277" s="235">
        <v>4</v>
      </c>
      <c r="J277" s="237">
        <v>3</v>
      </c>
      <c r="K277" s="235">
        <v>3</v>
      </c>
      <c r="L277" s="235">
        <v>4</v>
      </c>
      <c r="M277" s="237">
        <v>4</v>
      </c>
      <c r="N277" s="235">
        <v>1</v>
      </c>
      <c r="O277" s="235"/>
      <c r="P277" s="235"/>
      <c r="Q277" s="140"/>
      <c r="R277" s="235"/>
      <c r="S277" s="235">
        <v>6</v>
      </c>
      <c r="T277" s="235">
        <v>8</v>
      </c>
      <c r="U277" s="235">
        <v>5</v>
      </c>
      <c r="V277" s="235">
        <v>8</v>
      </c>
      <c r="W277" s="237">
        <v>8</v>
      </c>
      <c r="X277" s="102"/>
      <c r="Y277" s="240"/>
      <c r="Z277" s="240"/>
      <c r="AA277" s="240"/>
      <c r="AB277" s="241" t="s">
        <v>465</v>
      </c>
      <c r="AC277" s="122"/>
      <c r="AD277" s="235" t="s">
        <v>404</v>
      </c>
      <c r="AE277" s="145"/>
      <c r="AF277" s="242"/>
      <c r="AG277" s="242"/>
      <c r="AH277" s="242"/>
      <c r="AI277" s="242"/>
      <c r="AJ277" s="242"/>
      <c r="AK277" s="242"/>
      <c r="AL277" s="242"/>
      <c r="AM277" s="242"/>
      <c r="AN277" s="242"/>
      <c r="AO277" s="242"/>
      <c r="AP277" s="242"/>
      <c r="AQ277" s="242"/>
      <c r="AR277" s="242"/>
      <c r="AS277" s="242"/>
      <c r="AT277" s="242"/>
      <c r="AU277" s="242"/>
      <c r="AV277" s="242"/>
      <c r="AW277" s="242"/>
      <c r="AX277" s="242"/>
      <c r="AY277" s="242"/>
      <c r="AZ277" s="242"/>
      <c r="BA277" s="242"/>
      <c r="BB277" s="242"/>
      <c r="BC277" s="242"/>
      <c r="BD277" s="242"/>
      <c r="BE277" s="242"/>
      <c r="BF277" s="242"/>
      <c r="BG277" s="242"/>
      <c r="BH277" s="242"/>
      <c r="BI277" s="242"/>
    </row>
    <row r="278" spans="1:61" s="128" customFormat="1" ht="17.25" customHeight="1" x14ac:dyDescent="0.2">
      <c r="A278" s="204">
        <v>408</v>
      </c>
      <c r="B278" s="121"/>
      <c r="C278" s="92" t="s">
        <v>96</v>
      </c>
      <c r="D278" s="229">
        <v>7</v>
      </c>
      <c r="E278" s="222">
        <v>1</v>
      </c>
      <c r="F278" s="71">
        <v>5</v>
      </c>
      <c r="G278" s="78">
        <v>4</v>
      </c>
      <c r="H278" s="71" t="s">
        <v>78</v>
      </c>
      <c r="I278" s="71">
        <v>4</v>
      </c>
      <c r="J278" s="78">
        <v>5</v>
      </c>
      <c r="K278" s="71">
        <v>3</v>
      </c>
      <c r="L278" s="71">
        <v>5</v>
      </c>
      <c r="M278" s="78">
        <v>3</v>
      </c>
      <c r="N278" s="71">
        <v>4</v>
      </c>
      <c r="O278" s="71" t="s">
        <v>5</v>
      </c>
      <c r="P278" s="71"/>
      <c r="Q278" s="141"/>
      <c r="R278" s="71"/>
      <c r="S278" s="71">
        <v>5</v>
      </c>
      <c r="T278" s="71">
        <v>5</v>
      </c>
      <c r="U278" s="71">
        <v>6</v>
      </c>
      <c r="V278" s="71">
        <v>6</v>
      </c>
      <c r="W278" s="78">
        <v>6</v>
      </c>
      <c r="X278" s="102"/>
      <c r="Y278" s="66"/>
      <c r="Z278" s="66"/>
      <c r="AA278" s="66"/>
      <c r="AB278" s="111" t="s">
        <v>392</v>
      </c>
      <c r="AC278" s="129"/>
      <c r="AD278" s="71" t="s">
        <v>96</v>
      </c>
      <c r="AE278" s="145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</row>
    <row r="279" spans="1:61" s="128" customFormat="1" ht="17.25" customHeight="1" x14ac:dyDescent="0.2">
      <c r="A279" s="204">
        <v>409</v>
      </c>
      <c r="B279" s="121"/>
      <c r="C279" s="244" t="s">
        <v>434</v>
      </c>
      <c r="D279" s="229">
        <v>7</v>
      </c>
      <c r="E279" s="222">
        <v>1</v>
      </c>
      <c r="F279" s="71">
        <v>4</v>
      </c>
      <c r="G279" s="78" t="s">
        <v>5</v>
      </c>
      <c r="H279" s="71">
        <v>8</v>
      </c>
      <c r="I279" s="71" t="s">
        <v>5</v>
      </c>
      <c r="J279" s="78">
        <v>1</v>
      </c>
      <c r="K279" s="71">
        <v>2</v>
      </c>
      <c r="L279" s="71">
        <v>4</v>
      </c>
      <c r="M279" s="237">
        <v>5</v>
      </c>
      <c r="N279" s="71" t="s">
        <v>5</v>
      </c>
      <c r="O279" s="71" t="s">
        <v>5</v>
      </c>
      <c r="P279" s="71"/>
      <c r="Q279" s="141"/>
      <c r="R279" s="71"/>
      <c r="S279" s="71">
        <v>4</v>
      </c>
      <c r="T279" s="71" t="s">
        <v>5</v>
      </c>
      <c r="U279" s="71" t="s">
        <v>5</v>
      </c>
      <c r="V279" s="84" t="s">
        <v>160</v>
      </c>
      <c r="W279" s="125" t="s">
        <v>160</v>
      </c>
      <c r="X279" s="102"/>
      <c r="Y279" s="66"/>
      <c r="Z279" s="66"/>
      <c r="AA279" s="66"/>
      <c r="AB279" s="111" t="s">
        <v>465</v>
      </c>
      <c r="AC279" s="129"/>
      <c r="AD279" s="200" t="s">
        <v>407</v>
      </c>
      <c r="AE279" s="145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</row>
    <row r="280" spans="1:61" s="128" customFormat="1" ht="17.25" customHeight="1" x14ac:dyDescent="0.2">
      <c r="A280" s="204">
        <v>410</v>
      </c>
      <c r="B280" s="130">
        <v>303</v>
      </c>
      <c r="C280" s="92" t="s">
        <v>90</v>
      </c>
      <c r="D280" s="229">
        <v>7</v>
      </c>
      <c r="E280" s="222">
        <v>1</v>
      </c>
      <c r="F280" s="71">
        <v>6</v>
      </c>
      <c r="G280" s="78">
        <v>5</v>
      </c>
      <c r="H280" s="71" t="s">
        <v>98</v>
      </c>
      <c r="I280" s="71">
        <v>5</v>
      </c>
      <c r="J280" s="78">
        <v>3</v>
      </c>
      <c r="K280" s="71">
        <v>3</v>
      </c>
      <c r="L280" s="71">
        <v>6</v>
      </c>
      <c r="M280" s="78" t="s">
        <v>5</v>
      </c>
      <c r="N280" s="71">
        <v>4</v>
      </c>
      <c r="O280" s="71" t="s">
        <v>5</v>
      </c>
      <c r="P280" s="71"/>
      <c r="Q280" s="141"/>
      <c r="R280" s="71"/>
      <c r="S280" s="71">
        <v>4</v>
      </c>
      <c r="T280" s="71">
        <v>7</v>
      </c>
      <c r="U280" s="71">
        <v>6</v>
      </c>
      <c r="V280" s="71">
        <v>4</v>
      </c>
      <c r="W280" s="78">
        <v>5</v>
      </c>
      <c r="X280" s="102"/>
      <c r="Y280" s="66"/>
      <c r="Z280" s="66"/>
      <c r="AA280" s="66"/>
      <c r="AB280" s="111" t="s">
        <v>465</v>
      </c>
      <c r="AC280" s="129"/>
      <c r="AD280" s="71" t="s">
        <v>90</v>
      </c>
      <c r="AE280" s="145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</row>
    <row r="281" spans="1:61" s="128" customFormat="1" ht="17.25" customHeight="1" x14ac:dyDescent="0.2">
      <c r="A281" s="204">
        <v>411</v>
      </c>
      <c r="B281" s="121"/>
      <c r="C281" s="92" t="s">
        <v>196</v>
      </c>
      <c r="D281" s="229">
        <v>7</v>
      </c>
      <c r="E281" s="222">
        <v>1</v>
      </c>
      <c r="F281" s="71">
        <v>4</v>
      </c>
      <c r="G281" s="78">
        <v>4</v>
      </c>
      <c r="H281" s="71" t="s">
        <v>78</v>
      </c>
      <c r="I281" s="71">
        <v>4</v>
      </c>
      <c r="J281" s="78">
        <v>5</v>
      </c>
      <c r="K281" s="71">
        <v>4</v>
      </c>
      <c r="L281" s="71">
        <v>4</v>
      </c>
      <c r="M281" s="78">
        <v>4</v>
      </c>
      <c r="N281" s="71">
        <v>2</v>
      </c>
      <c r="O281" s="71" t="s">
        <v>5</v>
      </c>
      <c r="P281" s="71"/>
      <c r="Q281" s="141"/>
      <c r="R281" s="71"/>
      <c r="S281" s="71">
        <v>5</v>
      </c>
      <c r="T281" s="71">
        <v>6</v>
      </c>
      <c r="U281" s="71">
        <v>7</v>
      </c>
      <c r="V281" s="71">
        <v>7</v>
      </c>
      <c r="W281" s="78">
        <v>6</v>
      </c>
      <c r="X281" s="102"/>
      <c r="Y281" s="66"/>
      <c r="Z281" s="66"/>
      <c r="AA281" s="66"/>
      <c r="AB281" s="111" t="s">
        <v>465</v>
      </c>
      <c r="AC281" s="129"/>
      <c r="AD281" s="71" t="s">
        <v>196</v>
      </c>
      <c r="AE281" s="145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</row>
    <row r="282" spans="1:61" s="128" customFormat="1" ht="17.25" customHeight="1" x14ac:dyDescent="0.2">
      <c r="A282" s="204">
        <v>412</v>
      </c>
      <c r="B282" s="121"/>
      <c r="C282" s="92" t="s">
        <v>93</v>
      </c>
      <c r="D282" s="229">
        <v>7</v>
      </c>
      <c r="E282" s="222">
        <v>1</v>
      </c>
      <c r="F282" s="71">
        <v>7</v>
      </c>
      <c r="G282" s="78">
        <v>6</v>
      </c>
      <c r="H282" s="71" t="s">
        <v>98</v>
      </c>
      <c r="I282" s="71" t="s">
        <v>5</v>
      </c>
      <c r="J282" s="78">
        <v>2</v>
      </c>
      <c r="K282" s="71">
        <v>1</v>
      </c>
      <c r="L282" s="71">
        <v>3</v>
      </c>
      <c r="M282" s="78" t="s">
        <v>5</v>
      </c>
      <c r="N282" s="71">
        <v>2</v>
      </c>
      <c r="O282" s="71" t="s">
        <v>5</v>
      </c>
      <c r="P282" s="71"/>
      <c r="Q282" s="141"/>
      <c r="R282" s="71"/>
      <c r="S282" s="71">
        <v>5</v>
      </c>
      <c r="T282" s="71">
        <v>6</v>
      </c>
      <c r="U282" s="71">
        <v>7</v>
      </c>
      <c r="V282" s="71">
        <v>6</v>
      </c>
      <c r="W282" s="78">
        <v>5</v>
      </c>
      <c r="X282" s="102"/>
      <c r="Y282" s="66"/>
      <c r="Z282" s="66"/>
      <c r="AA282" s="66"/>
      <c r="AB282" s="236" t="s">
        <v>392</v>
      </c>
      <c r="AC282" s="129"/>
      <c r="AD282" s="71" t="s">
        <v>93</v>
      </c>
      <c r="AE282" s="145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</row>
    <row r="283" spans="1:61" s="128" customFormat="1" ht="17.25" customHeight="1" x14ac:dyDescent="0.2">
      <c r="A283" s="204">
        <v>413</v>
      </c>
      <c r="B283" s="130">
        <v>304</v>
      </c>
      <c r="C283" s="70" t="s">
        <v>80</v>
      </c>
      <c r="D283" s="229">
        <v>7</v>
      </c>
      <c r="E283" s="222">
        <v>1</v>
      </c>
      <c r="F283" s="71">
        <v>6</v>
      </c>
      <c r="G283" s="78">
        <v>5</v>
      </c>
      <c r="H283" s="71" t="s">
        <v>98</v>
      </c>
      <c r="I283" s="71" t="s">
        <v>5</v>
      </c>
      <c r="J283" s="237" t="s">
        <v>5</v>
      </c>
      <c r="K283" s="71">
        <v>3</v>
      </c>
      <c r="L283" s="71">
        <v>5</v>
      </c>
      <c r="M283" s="78" t="s">
        <v>5</v>
      </c>
      <c r="N283" s="71">
        <v>3</v>
      </c>
      <c r="O283" s="71" t="s">
        <v>5</v>
      </c>
      <c r="P283" s="71"/>
      <c r="Q283" s="141"/>
      <c r="R283" s="71"/>
      <c r="S283" s="71">
        <v>5</v>
      </c>
      <c r="T283" s="71">
        <v>8</v>
      </c>
      <c r="U283" s="71">
        <v>4</v>
      </c>
      <c r="V283" s="71">
        <v>5</v>
      </c>
      <c r="W283" s="78">
        <v>6</v>
      </c>
      <c r="X283" s="102"/>
      <c r="Y283" s="66"/>
      <c r="Z283" s="66"/>
      <c r="AA283" s="66"/>
      <c r="AB283" s="111" t="s">
        <v>465</v>
      </c>
      <c r="AC283" s="129"/>
      <c r="AD283" s="71" t="s">
        <v>80</v>
      </c>
      <c r="AE283" s="145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</row>
    <row r="284" spans="1:61" s="128" customFormat="1" ht="17.25" customHeight="1" x14ac:dyDescent="0.2">
      <c r="A284" s="204">
        <v>414</v>
      </c>
      <c r="B284" s="130">
        <v>305</v>
      </c>
      <c r="C284" s="70" t="s">
        <v>84</v>
      </c>
      <c r="D284" s="229">
        <v>7</v>
      </c>
      <c r="E284" s="222">
        <v>1</v>
      </c>
      <c r="F284" s="71">
        <v>6</v>
      </c>
      <c r="G284" s="78">
        <v>5</v>
      </c>
      <c r="H284" s="71" t="s">
        <v>98</v>
      </c>
      <c r="I284" s="71">
        <v>3</v>
      </c>
      <c r="J284" s="78">
        <v>3</v>
      </c>
      <c r="K284" s="71">
        <v>3</v>
      </c>
      <c r="L284" s="71">
        <v>4</v>
      </c>
      <c r="M284" s="78">
        <v>6</v>
      </c>
      <c r="N284" s="71">
        <v>3</v>
      </c>
      <c r="O284" s="71" t="s">
        <v>5</v>
      </c>
      <c r="P284" s="71"/>
      <c r="Q284" s="141"/>
      <c r="R284" s="71"/>
      <c r="S284" s="71">
        <v>5</v>
      </c>
      <c r="T284" s="71">
        <v>7</v>
      </c>
      <c r="U284" s="71">
        <v>4</v>
      </c>
      <c r="V284" s="71">
        <v>5</v>
      </c>
      <c r="W284" s="78">
        <v>6</v>
      </c>
      <c r="X284" s="102"/>
      <c r="Y284" s="66"/>
      <c r="Z284" s="66"/>
      <c r="AA284" s="66"/>
      <c r="AB284" s="111" t="s">
        <v>465</v>
      </c>
      <c r="AC284" s="129"/>
      <c r="AD284" s="71" t="s">
        <v>84</v>
      </c>
      <c r="AE284" s="145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</row>
    <row r="285" spans="1:61" s="128" customFormat="1" ht="17.25" customHeight="1" x14ac:dyDescent="0.2">
      <c r="A285" s="204">
        <v>415</v>
      </c>
      <c r="B285" s="121"/>
      <c r="C285" s="92" t="s">
        <v>85</v>
      </c>
      <c r="D285" s="229">
        <v>7</v>
      </c>
      <c r="E285" s="222">
        <v>1</v>
      </c>
      <c r="F285" s="71">
        <v>6</v>
      </c>
      <c r="G285" s="78">
        <v>5</v>
      </c>
      <c r="H285" s="71" t="s">
        <v>76</v>
      </c>
      <c r="I285" s="71" t="s">
        <v>5</v>
      </c>
      <c r="J285" s="78">
        <v>4</v>
      </c>
      <c r="K285" s="71">
        <v>1</v>
      </c>
      <c r="L285" s="71">
        <v>4</v>
      </c>
      <c r="M285" s="78" t="s">
        <v>5</v>
      </c>
      <c r="N285" s="71">
        <v>2</v>
      </c>
      <c r="O285" s="71" t="s">
        <v>5</v>
      </c>
      <c r="P285" s="71"/>
      <c r="Q285" s="141"/>
      <c r="R285" s="71"/>
      <c r="S285" s="71">
        <v>4</v>
      </c>
      <c r="T285" s="71">
        <v>6</v>
      </c>
      <c r="U285" s="71">
        <v>8</v>
      </c>
      <c r="V285" s="71">
        <v>6</v>
      </c>
      <c r="W285" s="78">
        <v>6</v>
      </c>
      <c r="X285" s="102"/>
      <c r="Y285" s="66"/>
      <c r="Z285" s="66"/>
      <c r="AA285" s="66"/>
      <c r="AB285" s="111" t="s">
        <v>392</v>
      </c>
      <c r="AC285" s="129"/>
      <c r="AD285" s="71" t="s">
        <v>85</v>
      </c>
      <c r="AE285" s="145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</row>
    <row r="286" spans="1:61" s="128" customFormat="1" ht="17.25" customHeight="1" x14ac:dyDescent="0.2">
      <c r="A286" s="204">
        <v>416</v>
      </c>
      <c r="B286" s="121" t="s">
        <v>217</v>
      </c>
      <c r="C286" s="92" t="s">
        <v>289</v>
      </c>
      <c r="D286" s="230">
        <v>4</v>
      </c>
      <c r="E286" s="226">
        <v>0.8</v>
      </c>
      <c r="F286" s="71">
        <v>4</v>
      </c>
      <c r="G286" s="78">
        <v>5</v>
      </c>
      <c r="H286" s="71">
        <v>4</v>
      </c>
      <c r="I286" s="71">
        <v>4</v>
      </c>
      <c r="J286" s="78">
        <v>2</v>
      </c>
      <c r="K286" s="71">
        <v>1</v>
      </c>
      <c r="L286" s="71">
        <v>5</v>
      </c>
      <c r="M286" s="78">
        <v>8</v>
      </c>
      <c r="N286" s="71">
        <v>2</v>
      </c>
      <c r="O286" s="71"/>
      <c r="P286" s="71"/>
      <c r="Q286" s="141"/>
      <c r="R286" s="71"/>
      <c r="S286" s="71">
        <v>5</v>
      </c>
      <c r="T286" s="71">
        <v>5</v>
      </c>
      <c r="U286" s="71">
        <v>9</v>
      </c>
      <c r="V286" s="71">
        <v>7</v>
      </c>
      <c r="W286" s="78">
        <v>7</v>
      </c>
      <c r="X286" s="102"/>
      <c r="Y286" s="66"/>
      <c r="Z286" s="66"/>
      <c r="AA286" s="66"/>
      <c r="AB286" s="111" t="s">
        <v>465</v>
      </c>
      <c r="AC286" s="129"/>
      <c r="AD286" s="235" t="s">
        <v>432</v>
      </c>
      <c r="AE286" s="145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</row>
    <row r="287" spans="1:61" s="128" customFormat="1" ht="17.25" customHeight="1" x14ac:dyDescent="0.2">
      <c r="A287" s="204">
        <v>417</v>
      </c>
      <c r="B287" s="121">
        <v>302</v>
      </c>
      <c r="C287" s="70" t="s">
        <v>435</v>
      </c>
      <c r="D287" s="229">
        <v>7</v>
      </c>
      <c r="E287" s="222">
        <v>1</v>
      </c>
      <c r="F287" s="71">
        <v>3</v>
      </c>
      <c r="G287" s="78" t="s">
        <v>5</v>
      </c>
      <c r="H287" s="71">
        <v>8</v>
      </c>
      <c r="I287" s="71" t="s">
        <v>5</v>
      </c>
      <c r="J287" s="78">
        <v>3</v>
      </c>
      <c r="K287" s="235">
        <v>1</v>
      </c>
      <c r="L287" s="235" t="s">
        <v>5</v>
      </c>
      <c r="M287" s="237">
        <v>7</v>
      </c>
      <c r="N287" s="71" t="s">
        <v>5</v>
      </c>
      <c r="O287" s="71" t="s">
        <v>5</v>
      </c>
      <c r="P287" s="71"/>
      <c r="Q287" s="141"/>
      <c r="R287" s="71"/>
      <c r="S287" s="71">
        <v>4</v>
      </c>
      <c r="T287" s="71" t="s">
        <v>5</v>
      </c>
      <c r="U287" s="71" t="s">
        <v>5</v>
      </c>
      <c r="V287" s="84" t="s">
        <v>134</v>
      </c>
      <c r="W287" s="125" t="s">
        <v>134</v>
      </c>
      <c r="X287" s="102"/>
      <c r="Y287" s="66"/>
      <c r="Z287" s="66"/>
      <c r="AA287" s="66"/>
      <c r="AB287" s="111" t="s">
        <v>465</v>
      </c>
      <c r="AC287" s="124"/>
      <c r="AD287" s="235" t="s">
        <v>436</v>
      </c>
      <c r="AE287" s="145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</row>
    <row r="288" spans="1:61" s="128" customFormat="1" ht="17.25" customHeight="1" x14ac:dyDescent="0.2">
      <c r="A288" s="204">
        <v>418</v>
      </c>
      <c r="B288" s="121">
        <v>302</v>
      </c>
      <c r="C288" s="70" t="s">
        <v>437</v>
      </c>
      <c r="D288" s="229">
        <v>7</v>
      </c>
      <c r="E288" s="222">
        <v>1</v>
      </c>
      <c r="F288" s="71">
        <v>3</v>
      </c>
      <c r="G288" s="78" t="s">
        <v>5</v>
      </c>
      <c r="H288" s="71">
        <v>5</v>
      </c>
      <c r="I288" s="71" t="s">
        <v>5</v>
      </c>
      <c r="J288" s="78">
        <v>1</v>
      </c>
      <c r="K288" s="235">
        <v>5</v>
      </c>
      <c r="L288" s="235" t="s">
        <v>5</v>
      </c>
      <c r="M288" s="237" t="s">
        <v>5</v>
      </c>
      <c r="N288" s="71">
        <v>3</v>
      </c>
      <c r="O288" s="71" t="s">
        <v>5</v>
      </c>
      <c r="P288" s="71"/>
      <c r="Q288" s="141"/>
      <c r="R288" s="71"/>
      <c r="S288" s="71">
        <v>4</v>
      </c>
      <c r="T288" s="71" t="s">
        <v>5</v>
      </c>
      <c r="U288" s="71" t="s">
        <v>5</v>
      </c>
      <c r="V288" s="84" t="s">
        <v>433</v>
      </c>
      <c r="W288" s="125" t="s">
        <v>433</v>
      </c>
      <c r="X288" s="102"/>
      <c r="Y288" s="66"/>
      <c r="Z288" s="66"/>
      <c r="AA288" s="66"/>
      <c r="AB288" s="111" t="s">
        <v>465</v>
      </c>
      <c r="AC288" s="124"/>
      <c r="AD288" s="235" t="s">
        <v>438</v>
      </c>
      <c r="AE288" s="145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</row>
    <row r="289" spans="1:61" s="128" customFormat="1" ht="17.25" customHeight="1" x14ac:dyDescent="0.2">
      <c r="A289" s="204">
        <v>419</v>
      </c>
      <c r="B289" s="121"/>
      <c r="C289" s="92" t="s">
        <v>88</v>
      </c>
      <c r="D289" s="229">
        <v>7</v>
      </c>
      <c r="E289" s="222">
        <v>1</v>
      </c>
      <c r="F289" s="71">
        <v>7</v>
      </c>
      <c r="G289" s="78">
        <v>5</v>
      </c>
      <c r="H289" s="71" t="s">
        <v>77</v>
      </c>
      <c r="I289" s="71" t="s">
        <v>5</v>
      </c>
      <c r="J289" s="78">
        <v>2</v>
      </c>
      <c r="K289" s="71">
        <v>2</v>
      </c>
      <c r="L289" s="71">
        <v>5</v>
      </c>
      <c r="M289" s="78" t="s">
        <v>5</v>
      </c>
      <c r="N289" s="71">
        <v>7</v>
      </c>
      <c r="O289" s="71" t="s">
        <v>5</v>
      </c>
      <c r="P289" s="71"/>
      <c r="Q289" s="141"/>
      <c r="R289" s="71"/>
      <c r="S289" s="71">
        <v>4</v>
      </c>
      <c r="T289" s="71">
        <v>6</v>
      </c>
      <c r="U289" s="71">
        <v>7</v>
      </c>
      <c r="V289" s="71">
        <v>4</v>
      </c>
      <c r="W289" s="78">
        <v>6</v>
      </c>
      <c r="X289" s="102"/>
      <c r="Y289" s="66"/>
      <c r="Z289" s="66"/>
      <c r="AA289" s="66"/>
      <c r="AB289" s="111" t="s">
        <v>392</v>
      </c>
      <c r="AC289" s="129"/>
      <c r="AD289" s="71" t="s">
        <v>88</v>
      </c>
      <c r="AE289" s="145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</row>
    <row r="290" spans="1:61" s="128" customFormat="1" ht="17.25" customHeight="1" x14ac:dyDescent="0.2">
      <c r="A290" s="204">
        <v>420</v>
      </c>
      <c r="B290" s="121"/>
      <c r="C290" s="131" t="s">
        <v>148</v>
      </c>
      <c r="D290" s="231">
        <v>1</v>
      </c>
      <c r="E290" s="222">
        <v>1</v>
      </c>
      <c r="F290" s="71">
        <v>5</v>
      </c>
      <c r="G290" s="78">
        <v>5</v>
      </c>
      <c r="H290" s="71" t="s">
        <v>79</v>
      </c>
      <c r="I290" s="71">
        <v>3</v>
      </c>
      <c r="J290" s="78">
        <v>3</v>
      </c>
      <c r="K290" s="71">
        <v>2</v>
      </c>
      <c r="L290" s="71">
        <v>4</v>
      </c>
      <c r="M290" s="78">
        <v>5</v>
      </c>
      <c r="N290" s="71">
        <v>1</v>
      </c>
      <c r="O290" s="71" t="s">
        <v>5</v>
      </c>
      <c r="P290" s="71"/>
      <c r="Q290" s="141"/>
      <c r="R290" s="71"/>
      <c r="S290" s="71">
        <v>5</v>
      </c>
      <c r="T290" s="71">
        <v>5</v>
      </c>
      <c r="U290" s="71">
        <v>8</v>
      </c>
      <c r="V290" s="71">
        <v>7</v>
      </c>
      <c r="W290" s="78">
        <v>7</v>
      </c>
      <c r="X290" s="102"/>
      <c r="Y290" s="66"/>
      <c r="Z290" s="66"/>
      <c r="AA290" s="66"/>
      <c r="AB290" s="111" t="s">
        <v>465</v>
      </c>
      <c r="AC290" s="129"/>
      <c r="AD290" s="71" t="s">
        <v>148</v>
      </c>
      <c r="AE290" s="145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</row>
    <row r="291" spans="1:61" s="128" customFormat="1" ht="17.25" customHeight="1" x14ac:dyDescent="0.2">
      <c r="A291" s="204">
        <v>421</v>
      </c>
      <c r="B291" s="121"/>
      <c r="C291" s="199" t="s">
        <v>405</v>
      </c>
      <c r="D291" s="229">
        <v>7</v>
      </c>
      <c r="E291" s="222">
        <v>1</v>
      </c>
      <c r="F291" s="71">
        <v>5</v>
      </c>
      <c r="G291" s="78">
        <v>4</v>
      </c>
      <c r="H291" s="71">
        <v>4</v>
      </c>
      <c r="I291" s="71">
        <v>2</v>
      </c>
      <c r="J291" s="78">
        <v>4</v>
      </c>
      <c r="K291" s="71">
        <v>3</v>
      </c>
      <c r="L291" s="71">
        <v>4</v>
      </c>
      <c r="M291" s="78">
        <v>3</v>
      </c>
      <c r="N291" s="71">
        <v>4</v>
      </c>
      <c r="O291" s="71"/>
      <c r="P291" s="71"/>
      <c r="Q291" s="141"/>
      <c r="R291" s="71"/>
      <c r="S291" s="71">
        <v>5</v>
      </c>
      <c r="T291" s="71">
        <v>6</v>
      </c>
      <c r="U291" s="71">
        <v>8</v>
      </c>
      <c r="V291" s="71">
        <v>8</v>
      </c>
      <c r="W291" s="78">
        <v>9</v>
      </c>
      <c r="X291" s="102"/>
      <c r="Y291" s="66"/>
      <c r="Z291" s="66"/>
      <c r="AA291" s="66"/>
      <c r="AB291" s="111" t="s">
        <v>465</v>
      </c>
      <c r="AC291" s="129"/>
      <c r="AD291" s="200" t="s">
        <v>405</v>
      </c>
      <c r="AE291" s="145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</row>
    <row r="292" spans="1:61" s="128" customFormat="1" ht="17.25" customHeight="1" x14ac:dyDescent="0.2">
      <c r="A292" s="204">
        <v>422</v>
      </c>
      <c r="B292" s="121"/>
      <c r="C292" s="92" t="s">
        <v>89</v>
      </c>
      <c r="D292" s="229">
        <v>7</v>
      </c>
      <c r="E292" s="222">
        <v>1</v>
      </c>
      <c r="F292" s="71">
        <v>5</v>
      </c>
      <c r="G292" s="78">
        <v>5</v>
      </c>
      <c r="H292" s="71" t="s">
        <v>99</v>
      </c>
      <c r="I292" s="71" t="s">
        <v>5</v>
      </c>
      <c r="J292" s="78">
        <v>6</v>
      </c>
      <c r="K292" s="71">
        <v>3</v>
      </c>
      <c r="L292" s="71">
        <v>4</v>
      </c>
      <c r="M292" s="78">
        <v>2</v>
      </c>
      <c r="N292" s="71">
        <v>2</v>
      </c>
      <c r="O292" s="71" t="s">
        <v>5</v>
      </c>
      <c r="P292" s="71"/>
      <c r="Q292" s="141"/>
      <c r="R292" s="71"/>
      <c r="S292" s="71">
        <v>5</v>
      </c>
      <c r="T292" s="71">
        <v>6</v>
      </c>
      <c r="U292" s="71">
        <v>6</v>
      </c>
      <c r="V292" s="71">
        <v>5</v>
      </c>
      <c r="W292" s="78">
        <v>6</v>
      </c>
      <c r="X292" s="102"/>
      <c r="Y292" s="66"/>
      <c r="Z292" s="66"/>
      <c r="AA292" s="66"/>
      <c r="AB292" s="111" t="s">
        <v>465</v>
      </c>
      <c r="AC292" s="129"/>
      <c r="AD292" s="71" t="s">
        <v>89</v>
      </c>
      <c r="AE292" s="145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</row>
    <row r="293" spans="1:61" s="128" customFormat="1" ht="17.25" customHeight="1" x14ac:dyDescent="0.2">
      <c r="A293" s="204">
        <v>423</v>
      </c>
      <c r="B293" s="121"/>
      <c r="C293" s="92" t="s">
        <v>149</v>
      </c>
      <c r="D293" s="229">
        <v>7</v>
      </c>
      <c r="E293" s="222">
        <v>1</v>
      </c>
      <c r="F293" s="71">
        <v>5</v>
      </c>
      <c r="G293" s="78">
        <v>5</v>
      </c>
      <c r="H293" s="71">
        <v>4</v>
      </c>
      <c r="I293" s="71">
        <v>3</v>
      </c>
      <c r="J293" s="78">
        <v>3</v>
      </c>
      <c r="K293" s="71">
        <v>2</v>
      </c>
      <c r="L293" s="71">
        <v>5</v>
      </c>
      <c r="M293" s="78">
        <v>7</v>
      </c>
      <c r="N293" s="71">
        <v>2</v>
      </c>
      <c r="O293" s="71" t="s">
        <v>5</v>
      </c>
      <c r="P293" s="71"/>
      <c r="Q293" s="141"/>
      <c r="R293" s="71"/>
      <c r="S293" s="71">
        <v>4</v>
      </c>
      <c r="T293" s="71">
        <v>7</v>
      </c>
      <c r="U293" s="71">
        <v>6</v>
      </c>
      <c r="V293" s="71">
        <v>7</v>
      </c>
      <c r="W293" s="78">
        <v>8</v>
      </c>
      <c r="X293" s="102"/>
      <c r="Y293" s="66"/>
      <c r="Z293" s="66"/>
      <c r="AA293" s="66"/>
      <c r="AB293" s="111" t="s">
        <v>465</v>
      </c>
      <c r="AC293" s="129"/>
      <c r="AD293" s="71" t="s">
        <v>149</v>
      </c>
      <c r="AE293" s="145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</row>
    <row r="294" spans="1:61" s="128" customFormat="1" ht="17.25" customHeight="1" x14ac:dyDescent="0.2">
      <c r="A294" s="204">
        <v>424</v>
      </c>
      <c r="B294" s="121"/>
      <c r="C294" s="244" t="s">
        <v>463</v>
      </c>
      <c r="D294" s="229">
        <v>7</v>
      </c>
      <c r="E294" s="222">
        <v>1</v>
      </c>
      <c r="F294" s="71">
        <v>6</v>
      </c>
      <c r="G294" s="78">
        <v>5</v>
      </c>
      <c r="H294" s="71" t="s">
        <v>78</v>
      </c>
      <c r="I294" s="71" t="s">
        <v>5</v>
      </c>
      <c r="J294" s="78">
        <v>6</v>
      </c>
      <c r="K294" s="71">
        <v>3</v>
      </c>
      <c r="L294" s="71">
        <v>5</v>
      </c>
      <c r="M294" s="78" t="s">
        <v>5</v>
      </c>
      <c r="N294" s="71">
        <v>2</v>
      </c>
      <c r="O294" s="71" t="s">
        <v>5</v>
      </c>
      <c r="P294" s="71"/>
      <c r="Q294" s="141"/>
      <c r="R294" s="71"/>
      <c r="S294" s="71">
        <v>4</v>
      </c>
      <c r="T294" s="71">
        <v>7</v>
      </c>
      <c r="U294" s="71">
        <v>5</v>
      </c>
      <c r="V294" s="71">
        <v>6</v>
      </c>
      <c r="W294" s="78">
        <v>6</v>
      </c>
      <c r="X294" s="102"/>
      <c r="Y294" s="66"/>
      <c r="Z294" s="66"/>
      <c r="AA294" s="66"/>
      <c r="AB294" s="111" t="s">
        <v>392</v>
      </c>
      <c r="AC294" s="129"/>
      <c r="AD294" s="71" t="s">
        <v>91</v>
      </c>
      <c r="AE294" s="145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</row>
    <row r="295" spans="1:61" s="128" customFormat="1" ht="17.25" customHeight="1" x14ac:dyDescent="0.2">
      <c r="A295" s="204">
        <v>425</v>
      </c>
      <c r="B295" s="121"/>
      <c r="C295" s="245" t="s">
        <v>464</v>
      </c>
      <c r="D295" s="229">
        <v>7</v>
      </c>
      <c r="E295" s="222">
        <v>1</v>
      </c>
      <c r="F295" s="71">
        <v>6</v>
      </c>
      <c r="G295" s="78">
        <v>5</v>
      </c>
      <c r="H295" s="71" t="s">
        <v>77</v>
      </c>
      <c r="I295" s="71" t="s">
        <v>5</v>
      </c>
      <c r="J295" s="78">
        <v>2</v>
      </c>
      <c r="K295" s="71">
        <v>1</v>
      </c>
      <c r="L295" s="71">
        <v>4</v>
      </c>
      <c r="M295" s="78" t="s">
        <v>5</v>
      </c>
      <c r="N295" s="71">
        <v>2</v>
      </c>
      <c r="O295" s="71" t="s">
        <v>5</v>
      </c>
      <c r="P295" s="71"/>
      <c r="Q295" s="141"/>
      <c r="R295" s="71"/>
      <c r="S295" s="71">
        <v>4</v>
      </c>
      <c r="T295" s="71">
        <v>7</v>
      </c>
      <c r="U295" s="71">
        <v>6</v>
      </c>
      <c r="V295" s="71">
        <v>6</v>
      </c>
      <c r="W295" s="78">
        <v>5</v>
      </c>
      <c r="X295" s="102"/>
      <c r="Y295" s="66"/>
      <c r="Z295" s="66"/>
      <c r="AA295" s="66"/>
      <c r="AB295" s="111" t="s">
        <v>465</v>
      </c>
      <c r="AC295" s="129"/>
      <c r="AD295" s="71" t="s">
        <v>208</v>
      </c>
      <c r="AE295" s="145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</row>
    <row r="296" spans="1:61" s="128" customFormat="1" ht="17.25" customHeight="1" x14ac:dyDescent="0.2">
      <c r="A296" s="204">
        <v>426</v>
      </c>
      <c r="B296" s="121">
        <v>306</v>
      </c>
      <c r="C296" s="127" t="s">
        <v>164</v>
      </c>
      <c r="D296" s="229">
        <v>7</v>
      </c>
      <c r="E296" s="222">
        <v>1</v>
      </c>
      <c r="F296" s="71">
        <v>5</v>
      </c>
      <c r="G296" s="78">
        <v>5</v>
      </c>
      <c r="H296" s="71">
        <v>3</v>
      </c>
      <c r="I296" s="71">
        <v>3</v>
      </c>
      <c r="J296" s="78">
        <v>5</v>
      </c>
      <c r="K296" s="71">
        <v>4</v>
      </c>
      <c r="L296" s="71">
        <v>5</v>
      </c>
      <c r="M296" s="78" t="s">
        <v>5</v>
      </c>
      <c r="N296" s="71">
        <v>4</v>
      </c>
      <c r="O296" s="71" t="s">
        <v>5</v>
      </c>
      <c r="P296" s="71"/>
      <c r="Q296" s="141"/>
      <c r="R296" s="71"/>
      <c r="S296" s="71">
        <v>5</v>
      </c>
      <c r="T296" s="71">
        <v>7</v>
      </c>
      <c r="U296" s="71">
        <v>6</v>
      </c>
      <c r="V296" s="71">
        <v>7</v>
      </c>
      <c r="W296" s="78">
        <v>7</v>
      </c>
      <c r="X296" s="102"/>
      <c r="Y296" s="66"/>
      <c r="Z296" s="66"/>
      <c r="AA296" s="66"/>
      <c r="AB296" s="111" t="s">
        <v>465</v>
      </c>
      <c r="AC296" s="129"/>
      <c r="AD296" s="71" t="s">
        <v>164</v>
      </c>
      <c r="AE296" s="145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</row>
    <row r="297" spans="1:61" s="128" customFormat="1" ht="17.25" customHeight="1" x14ac:dyDescent="0.2">
      <c r="A297" s="204">
        <v>427</v>
      </c>
      <c r="B297" s="121" t="s">
        <v>217</v>
      </c>
      <c r="C297" s="131" t="s">
        <v>240</v>
      </c>
      <c r="D297" s="224">
        <v>1</v>
      </c>
      <c r="E297" s="222">
        <v>1</v>
      </c>
      <c r="F297" s="71">
        <v>4</v>
      </c>
      <c r="G297" s="78">
        <v>4</v>
      </c>
      <c r="H297" s="71">
        <v>4</v>
      </c>
      <c r="I297" s="71">
        <v>3</v>
      </c>
      <c r="J297" s="78">
        <v>5</v>
      </c>
      <c r="K297" s="71">
        <v>2</v>
      </c>
      <c r="L297" s="71">
        <v>5</v>
      </c>
      <c r="M297" s="78">
        <v>5</v>
      </c>
      <c r="N297" s="71">
        <v>3</v>
      </c>
      <c r="O297" s="71"/>
      <c r="P297" s="71"/>
      <c r="Q297" s="141"/>
      <c r="R297" s="71"/>
      <c r="S297" s="71">
        <v>4</v>
      </c>
      <c r="T297" s="71">
        <v>9</v>
      </c>
      <c r="U297" s="71">
        <v>4</v>
      </c>
      <c r="V297" s="71">
        <v>8</v>
      </c>
      <c r="W297" s="78">
        <v>7</v>
      </c>
      <c r="X297" s="102"/>
      <c r="Y297" s="66"/>
      <c r="Z297" s="66"/>
      <c r="AA297" s="66"/>
      <c r="AB297" s="111" t="s">
        <v>392</v>
      </c>
      <c r="AC297" s="129"/>
      <c r="AD297" s="200" t="s">
        <v>240</v>
      </c>
      <c r="AE297" s="145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</row>
    <row r="298" spans="1:61" s="128" customFormat="1" ht="17.25" customHeight="1" x14ac:dyDescent="0.2">
      <c r="A298" s="204">
        <v>428</v>
      </c>
      <c r="B298" s="121"/>
      <c r="C298" s="129" t="s">
        <v>406</v>
      </c>
      <c r="D298" s="229">
        <v>7</v>
      </c>
      <c r="E298" s="222">
        <v>1</v>
      </c>
      <c r="F298" s="71">
        <v>5</v>
      </c>
      <c r="G298" s="78">
        <v>5</v>
      </c>
      <c r="H298" s="71">
        <v>3</v>
      </c>
      <c r="I298" s="71">
        <v>3</v>
      </c>
      <c r="J298" s="78">
        <v>3</v>
      </c>
      <c r="K298" s="71">
        <v>1</v>
      </c>
      <c r="L298" s="71">
        <v>4</v>
      </c>
      <c r="M298" s="78">
        <v>4</v>
      </c>
      <c r="N298" s="71">
        <v>2</v>
      </c>
      <c r="O298" s="71"/>
      <c r="P298" s="71"/>
      <c r="Q298" s="141"/>
      <c r="R298" s="71"/>
      <c r="S298" s="71">
        <v>5</v>
      </c>
      <c r="T298" s="71">
        <v>6</v>
      </c>
      <c r="U298" s="71">
        <v>8</v>
      </c>
      <c r="V298" s="71">
        <v>8</v>
      </c>
      <c r="W298" s="78">
        <v>6</v>
      </c>
      <c r="X298" s="102"/>
      <c r="Y298" s="66"/>
      <c r="Z298" s="66"/>
      <c r="AA298" s="66"/>
      <c r="AB298" s="111" t="s">
        <v>465</v>
      </c>
      <c r="AC298" s="129"/>
      <c r="AD298" s="200" t="s">
        <v>406</v>
      </c>
      <c r="AE298" s="145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</row>
    <row r="299" spans="1:61" s="128" customFormat="1" ht="17.25" customHeight="1" x14ac:dyDescent="0.2">
      <c r="A299" s="204">
        <v>429</v>
      </c>
      <c r="B299" s="121"/>
      <c r="C299" s="129" t="s">
        <v>290</v>
      </c>
      <c r="D299" s="229">
        <v>7</v>
      </c>
      <c r="E299" s="222">
        <v>1</v>
      </c>
      <c r="F299" s="71">
        <v>5</v>
      </c>
      <c r="G299" s="78">
        <v>4</v>
      </c>
      <c r="H299" s="71">
        <v>8</v>
      </c>
      <c r="I299" s="71">
        <v>3</v>
      </c>
      <c r="J299" s="78">
        <v>6</v>
      </c>
      <c r="K299" s="71">
        <v>1</v>
      </c>
      <c r="L299" s="71">
        <v>4</v>
      </c>
      <c r="M299" s="78">
        <v>4</v>
      </c>
      <c r="N299" s="71">
        <v>3</v>
      </c>
      <c r="O299" s="71" t="s">
        <v>5</v>
      </c>
      <c r="P299" s="71"/>
      <c r="Q299" s="141"/>
      <c r="R299" s="71"/>
      <c r="S299" s="71">
        <v>7</v>
      </c>
      <c r="T299" s="71">
        <v>6</v>
      </c>
      <c r="U299" s="71">
        <v>5</v>
      </c>
      <c r="V299" s="71">
        <v>7</v>
      </c>
      <c r="W299" s="78">
        <v>7</v>
      </c>
      <c r="X299" s="102"/>
      <c r="Y299" s="66"/>
      <c r="Z299" s="66"/>
      <c r="AA299" s="66"/>
      <c r="AB299" s="111" t="s">
        <v>465</v>
      </c>
      <c r="AC299" s="129"/>
      <c r="AD299" s="71" t="s">
        <v>161</v>
      </c>
      <c r="AE299" s="145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</row>
    <row r="300" spans="1:61" s="128" customFormat="1" ht="17.25" customHeight="1" x14ac:dyDescent="0.2">
      <c r="A300" s="204">
        <v>430</v>
      </c>
      <c r="B300" s="121"/>
      <c r="C300" s="92" t="s">
        <v>86</v>
      </c>
      <c r="D300" s="229">
        <v>7</v>
      </c>
      <c r="E300" s="222">
        <v>1</v>
      </c>
      <c r="F300" s="71">
        <v>6</v>
      </c>
      <c r="G300" s="78">
        <v>5</v>
      </c>
      <c r="H300" s="71" t="s">
        <v>76</v>
      </c>
      <c r="I300" s="71">
        <v>4</v>
      </c>
      <c r="J300" s="78">
        <v>2</v>
      </c>
      <c r="K300" s="71">
        <v>1</v>
      </c>
      <c r="L300" s="71">
        <v>5</v>
      </c>
      <c r="M300" s="78">
        <v>4</v>
      </c>
      <c r="N300" s="71">
        <v>3</v>
      </c>
      <c r="O300" s="71" t="s">
        <v>5</v>
      </c>
      <c r="P300" s="71"/>
      <c r="Q300" s="141"/>
      <c r="R300" s="71"/>
      <c r="S300" s="71">
        <v>5</v>
      </c>
      <c r="T300" s="71">
        <v>5</v>
      </c>
      <c r="U300" s="71">
        <v>7</v>
      </c>
      <c r="V300" s="71">
        <v>7</v>
      </c>
      <c r="W300" s="78">
        <v>7</v>
      </c>
      <c r="X300" s="102"/>
      <c r="Y300" s="66"/>
      <c r="Z300" s="66"/>
      <c r="AA300" s="66"/>
      <c r="AB300" s="111" t="s">
        <v>465</v>
      </c>
      <c r="AC300" s="129"/>
      <c r="AD300" s="71" t="s">
        <v>86</v>
      </c>
      <c r="AE300" s="145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</row>
    <row r="301" spans="1:61" s="128" customFormat="1" ht="17.25" customHeight="1" x14ac:dyDescent="0.2">
      <c r="A301" s="204">
        <v>431</v>
      </c>
      <c r="B301" s="121"/>
      <c r="C301" s="92" t="s">
        <v>291</v>
      </c>
      <c r="D301" s="229">
        <v>7</v>
      </c>
      <c r="E301" s="222">
        <v>1</v>
      </c>
      <c r="F301" s="71">
        <v>6</v>
      </c>
      <c r="G301" s="78">
        <v>5</v>
      </c>
      <c r="H301" s="71">
        <v>4</v>
      </c>
      <c r="I301" s="71">
        <v>4</v>
      </c>
      <c r="J301" s="78">
        <v>2</v>
      </c>
      <c r="K301" s="71">
        <v>2</v>
      </c>
      <c r="L301" s="71">
        <v>4</v>
      </c>
      <c r="M301" s="78">
        <v>6</v>
      </c>
      <c r="N301" s="71">
        <v>1</v>
      </c>
      <c r="O301" s="71" t="s">
        <v>5</v>
      </c>
      <c r="P301" s="71"/>
      <c r="Q301" s="141"/>
      <c r="R301" s="71"/>
      <c r="S301" s="71">
        <v>3</v>
      </c>
      <c r="T301" s="71">
        <v>7</v>
      </c>
      <c r="U301" s="71">
        <v>8</v>
      </c>
      <c r="V301" s="71">
        <v>7</v>
      </c>
      <c r="W301" s="78">
        <v>7</v>
      </c>
      <c r="X301" s="102"/>
      <c r="Y301" s="66"/>
      <c r="Z301" s="66"/>
      <c r="AA301" s="66"/>
      <c r="AB301" s="111" t="s">
        <v>465</v>
      </c>
      <c r="AC301" s="129"/>
      <c r="AD301" s="71" t="s">
        <v>162</v>
      </c>
      <c r="AE301" s="145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</row>
    <row r="302" spans="1:61" s="128" customFormat="1" ht="17.25" customHeight="1" x14ac:dyDescent="0.2">
      <c r="A302" s="204">
        <v>432</v>
      </c>
      <c r="B302" s="121"/>
      <c r="C302" s="92" t="s">
        <v>163</v>
      </c>
      <c r="D302" s="229">
        <v>7</v>
      </c>
      <c r="E302" s="222">
        <v>1</v>
      </c>
      <c r="F302" s="71">
        <v>4</v>
      </c>
      <c r="G302" s="78">
        <v>4</v>
      </c>
      <c r="H302" s="71">
        <v>3</v>
      </c>
      <c r="I302" s="71">
        <v>4</v>
      </c>
      <c r="J302" s="78">
        <v>3</v>
      </c>
      <c r="K302" s="71">
        <v>3</v>
      </c>
      <c r="L302" s="71">
        <v>5</v>
      </c>
      <c r="M302" s="78">
        <v>8</v>
      </c>
      <c r="N302" s="71">
        <v>2</v>
      </c>
      <c r="O302" s="71" t="s">
        <v>5</v>
      </c>
      <c r="P302" s="71"/>
      <c r="Q302" s="141"/>
      <c r="R302" s="71"/>
      <c r="S302" s="71">
        <v>6</v>
      </c>
      <c r="T302" s="71">
        <v>6</v>
      </c>
      <c r="U302" s="71">
        <v>5</v>
      </c>
      <c r="V302" s="71">
        <v>7</v>
      </c>
      <c r="W302" s="78">
        <v>8</v>
      </c>
      <c r="X302" s="102"/>
      <c r="Y302" s="66"/>
      <c r="Z302" s="66"/>
      <c r="AA302" s="66"/>
      <c r="AB302" s="111" t="s">
        <v>465</v>
      </c>
      <c r="AC302" s="129"/>
      <c r="AD302" s="71" t="s">
        <v>163</v>
      </c>
      <c r="AE302" s="145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</row>
    <row r="303" spans="1:61" s="128" customFormat="1" ht="17.25" customHeight="1" x14ac:dyDescent="0.2">
      <c r="A303" s="204">
        <v>433</v>
      </c>
      <c r="B303" s="121">
        <v>307</v>
      </c>
      <c r="C303" s="70" t="s">
        <v>92</v>
      </c>
      <c r="D303" s="229">
        <v>7</v>
      </c>
      <c r="E303" s="222">
        <v>1</v>
      </c>
      <c r="F303" s="71">
        <v>5</v>
      </c>
      <c r="G303" s="78">
        <v>5</v>
      </c>
      <c r="H303" s="71" t="s">
        <v>77</v>
      </c>
      <c r="I303" s="71">
        <v>4</v>
      </c>
      <c r="J303" s="78">
        <v>3</v>
      </c>
      <c r="K303" s="71">
        <v>5</v>
      </c>
      <c r="L303" s="71">
        <v>5</v>
      </c>
      <c r="M303" s="78">
        <v>4</v>
      </c>
      <c r="N303" s="71">
        <v>6</v>
      </c>
      <c r="O303" s="71" t="s">
        <v>5</v>
      </c>
      <c r="P303" s="71"/>
      <c r="Q303" s="141"/>
      <c r="R303" s="71"/>
      <c r="S303" s="71">
        <v>4</v>
      </c>
      <c r="T303" s="71">
        <v>4</v>
      </c>
      <c r="U303" s="71">
        <v>9</v>
      </c>
      <c r="V303" s="71">
        <v>5</v>
      </c>
      <c r="W303" s="78">
        <v>5</v>
      </c>
      <c r="X303" s="102"/>
      <c r="Y303" s="66"/>
      <c r="Z303" s="66"/>
      <c r="AA303" s="66"/>
      <c r="AB303" s="111" t="s">
        <v>465</v>
      </c>
      <c r="AC303" s="129"/>
      <c r="AD303" s="71" t="s">
        <v>92</v>
      </c>
      <c r="AE303" s="145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</row>
    <row r="304" spans="1:61" s="128" customFormat="1" ht="17.25" customHeight="1" x14ac:dyDescent="0.2">
      <c r="A304" s="204">
        <v>434</v>
      </c>
      <c r="B304" s="121" t="s">
        <v>217</v>
      </c>
      <c r="C304" s="70" t="s">
        <v>292</v>
      </c>
      <c r="D304" s="229">
        <v>7</v>
      </c>
      <c r="E304" s="222">
        <v>1</v>
      </c>
      <c r="F304" s="71">
        <v>5</v>
      </c>
      <c r="G304" s="78">
        <v>5</v>
      </c>
      <c r="H304" s="71">
        <v>3</v>
      </c>
      <c r="I304" s="71">
        <v>4</v>
      </c>
      <c r="J304" s="78">
        <v>3</v>
      </c>
      <c r="K304" s="71">
        <v>3</v>
      </c>
      <c r="L304" s="71">
        <v>4</v>
      </c>
      <c r="M304" s="78">
        <v>4</v>
      </c>
      <c r="N304" s="71">
        <v>4</v>
      </c>
      <c r="O304" s="71"/>
      <c r="P304" s="71"/>
      <c r="Q304" s="141"/>
      <c r="R304" s="71"/>
      <c r="S304" s="71">
        <v>5</v>
      </c>
      <c r="T304" s="71">
        <v>7</v>
      </c>
      <c r="U304" s="71">
        <v>7</v>
      </c>
      <c r="V304" s="71">
        <v>7</v>
      </c>
      <c r="W304" s="78">
        <v>7</v>
      </c>
      <c r="X304" s="102"/>
      <c r="Y304" s="66"/>
      <c r="Z304" s="66"/>
      <c r="AA304" s="66"/>
      <c r="AB304" s="111" t="s">
        <v>465</v>
      </c>
      <c r="AC304" s="129"/>
      <c r="AD304" s="235" t="s">
        <v>292</v>
      </c>
      <c r="AE304" s="145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</row>
    <row r="305" spans="1:61" s="128" customFormat="1" ht="17.25" customHeight="1" x14ac:dyDescent="0.2">
      <c r="A305" s="204">
        <v>435</v>
      </c>
      <c r="B305" s="121">
        <v>308</v>
      </c>
      <c r="C305" s="70" t="s">
        <v>83</v>
      </c>
      <c r="D305" s="229">
        <v>7</v>
      </c>
      <c r="E305" s="222">
        <v>1</v>
      </c>
      <c r="F305" s="71">
        <v>4</v>
      </c>
      <c r="G305" s="78">
        <v>5</v>
      </c>
      <c r="H305" s="71" t="s">
        <v>99</v>
      </c>
      <c r="I305" s="71">
        <v>6</v>
      </c>
      <c r="J305" s="78">
        <v>6</v>
      </c>
      <c r="K305" s="71">
        <v>3</v>
      </c>
      <c r="L305" s="71">
        <v>4</v>
      </c>
      <c r="M305" s="78">
        <v>5</v>
      </c>
      <c r="N305" s="71">
        <v>5</v>
      </c>
      <c r="O305" s="71" t="s">
        <v>5</v>
      </c>
      <c r="P305" s="71"/>
      <c r="Q305" s="141"/>
      <c r="R305" s="71"/>
      <c r="S305" s="71">
        <v>3</v>
      </c>
      <c r="T305" s="71">
        <v>7</v>
      </c>
      <c r="U305" s="71">
        <v>7</v>
      </c>
      <c r="V305" s="71">
        <v>5</v>
      </c>
      <c r="W305" s="78">
        <v>6</v>
      </c>
      <c r="X305" s="102"/>
      <c r="Y305" s="66"/>
      <c r="Z305" s="66"/>
      <c r="AA305" s="66"/>
      <c r="AB305" s="111" t="s">
        <v>465</v>
      </c>
      <c r="AC305" s="129"/>
      <c r="AD305" s="71" t="s">
        <v>83</v>
      </c>
      <c r="AE305" s="145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</row>
    <row r="306" spans="1:61" s="128" customFormat="1" ht="17.25" customHeight="1" x14ac:dyDescent="0.2">
      <c r="A306" s="204">
        <v>436</v>
      </c>
      <c r="B306" s="121"/>
      <c r="C306" s="92" t="s">
        <v>126</v>
      </c>
      <c r="D306" s="229">
        <v>7</v>
      </c>
      <c r="E306" s="222">
        <v>1</v>
      </c>
      <c r="F306" s="71">
        <v>5</v>
      </c>
      <c r="G306" s="78">
        <v>5</v>
      </c>
      <c r="H306" s="71">
        <v>4</v>
      </c>
      <c r="I306" s="71" t="s">
        <v>5</v>
      </c>
      <c r="J306" s="78">
        <v>4</v>
      </c>
      <c r="K306" s="71">
        <v>5</v>
      </c>
      <c r="L306" s="71">
        <v>5</v>
      </c>
      <c r="M306" s="78" t="s">
        <v>5</v>
      </c>
      <c r="N306" s="71">
        <v>3</v>
      </c>
      <c r="O306" s="71" t="s">
        <v>5</v>
      </c>
      <c r="P306" s="71"/>
      <c r="Q306" s="141"/>
      <c r="R306" s="71"/>
      <c r="S306" s="71">
        <v>4</v>
      </c>
      <c r="T306" s="71">
        <v>7</v>
      </c>
      <c r="U306" s="71">
        <v>8</v>
      </c>
      <c r="V306" s="71">
        <v>6</v>
      </c>
      <c r="W306" s="78">
        <v>6</v>
      </c>
      <c r="X306" s="102"/>
      <c r="Y306" s="66"/>
      <c r="Z306" s="66"/>
      <c r="AA306" s="66"/>
      <c r="AB306" s="111" t="s">
        <v>392</v>
      </c>
      <c r="AC306" s="129"/>
      <c r="AD306" s="71" t="s">
        <v>126</v>
      </c>
      <c r="AE306" s="145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</row>
    <row r="307" spans="1:61" s="128" customFormat="1" ht="17.25" customHeight="1" x14ac:dyDescent="0.2">
      <c r="A307" s="204">
        <v>437</v>
      </c>
      <c r="B307" s="121"/>
      <c r="C307" s="92" t="s">
        <v>127</v>
      </c>
      <c r="D307" s="229">
        <v>7</v>
      </c>
      <c r="E307" s="222">
        <v>1</v>
      </c>
      <c r="F307" s="71">
        <v>3</v>
      </c>
      <c r="G307" s="78">
        <v>4</v>
      </c>
      <c r="H307" s="71">
        <v>7</v>
      </c>
      <c r="I307" s="71" t="s">
        <v>5</v>
      </c>
      <c r="J307" s="78">
        <v>6</v>
      </c>
      <c r="K307" s="71">
        <v>4</v>
      </c>
      <c r="L307" s="71">
        <v>4</v>
      </c>
      <c r="M307" s="78" t="s">
        <v>5</v>
      </c>
      <c r="N307" s="71">
        <v>3</v>
      </c>
      <c r="O307" s="71" t="s">
        <v>5</v>
      </c>
      <c r="P307" s="71"/>
      <c r="Q307" s="141"/>
      <c r="R307" s="71"/>
      <c r="S307" s="71">
        <v>5</v>
      </c>
      <c r="T307" s="71">
        <v>7</v>
      </c>
      <c r="U307" s="71">
        <v>5</v>
      </c>
      <c r="V307" s="71">
        <v>6</v>
      </c>
      <c r="W307" s="78">
        <v>6</v>
      </c>
      <c r="X307" s="102"/>
      <c r="Y307" s="66"/>
      <c r="Z307" s="66"/>
      <c r="AA307" s="66"/>
      <c r="AB307" s="236" t="s">
        <v>392</v>
      </c>
      <c r="AC307" s="129"/>
      <c r="AD307" s="71" t="s">
        <v>127</v>
      </c>
      <c r="AE307" s="145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</row>
    <row r="308" spans="1:61" s="128" customFormat="1" ht="17.25" customHeight="1" x14ac:dyDescent="0.2">
      <c r="A308" s="204">
        <v>438</v>
      </c>
      <c r="B308" s="121"/>
      <c r="C308" s="92" t="s">
        <v>97</v>
      </c>
      <c r="D308" s="229">
        <v>7</v>
      </c>
      <c r="E308" s="222">
        <v>1</v>
      </c>
      <c r="F308" s="71" t="s">
        <v>5</v>
      </c>
      <c r="G308" s="78" t="s">
        <v>5</v>
      </c>
      <c r="H308" s="71" t="s">
        <v>5</v>
      </c>
      <c r="I308" s="71" t="s">
        <v>5</v>
      </c>
      <c r="J308" s="78" t="s">
        <v>5</v>
      </c>
      <c r="K308" s="71" t="s">
        <v>5</v>
      </c>
      <c r="L308" s="71" t="s">
        <v>5</v>
      </c>
      <c r="M308" s="78" t="s">
        <v>5</v>
      </c>
      <c r="N308" s="71" t="s">
        <v>5</v>
      </c>
      <c r="O308" s="71" t="s">
        <v>5</v>
      </c>
      <c r="P308" s="71"/>
      <c r="Q308" s="141"/>
      <c r="R308" s="71"/>
      <c r="S308" s="71" t="s">
        <v>5</v>
      </c>
      <c r="T308" s="71" t="s">
        <v>5</v>
      </c>
      <c r="U308" s="71" t="s">
        <v>5</v>
      </c>
      <c r="V308" s="71" t="s">
        <v>5</v>
      </c>
      <c r="W308" s="78" t="s">
        <v>5</v>
      </c>
      <c r="X308" s="102"/>
      <c r="Y308" s="66"/>
      <c r="Z308" s="66"/>
      <c r="AA308" s="66"/>
      <c r="AB308" s="236" t="s">
        <v>392</v>
      </c>
      <c r="AC308" s="129"/>
      <c r="AD308" s="71" t="s">
        <v>97</v>
      </c>
      <c r="AE308" s="145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</row>
    <row r="309" spans="1:61" s="128" customFormat="1" ht="17.25" customHeight="1" x14ac:dyDescent="0.2">
      <c r="A309" s="204">
        <v>439</v>
      </c>
      <c r="B309" s="121">
        <v>309</v>
      </c>
      <c r="C309" s="92" t="s">
        <v>82</v>
      </c>
      <c r="D309" s="229">
        <v>7</v>
      </c>
      <c r="E309" s="222">
        <v>1</v>
      </c>
      <c r="F309" s="71">
        <v>4</v>
      </c>
      <c r="G309" s="78">
        <v>5</v>
      </c>
      <c r="H309" s="71" t="s">
        <v>79</v>
      </c>
      <c r="I309" s="71">
        <v>3</v>
      </c>
      <c r="J309" s="78">
        <v>4</v>
      </c>
      <c r="K309" s="71">
        <v>3</v>
      </c>
      <c r="L309" s="71">
        <v>4</v>
      </c>
      <c r="M309" s="78">
        <v>2</v>
      </c>
      <c r="N309" s="71">
        <v>2</v>
      </c>
      <c r="O309" s="71" t="s">
        <v>5</v>
      </c>
      <c r="P309" s="71"/>
      <c r="Q309" s="141"/>
      <c r="R309" s="71"/>
      <c r="S309" s="71">
        <v>3</v>
      </c>
      <c r="T309" s="71">
        <v>7</v>
      </c>
      <c r="U309" s="71">
        <v>8</v>
      </c>
      <c r="V309" s="71">
        <v>7</v>
      </c>
      <c r="W309" s="78">
        <v>7</v>
      </c>
      <c r="X309" s="102"/>
      <c r="Y309" s="66"/>
      <c r="Z309" s="66"/>
      <c r="AA309" s="66"/>
      <c r="AB309" s="111" t="s">
        <v>465</v>
      </c>
      <c r="AC309" s="129"/>
      <c r="AD309" s="71" t="s">
        <v>82</v>
      </c>
      <c r="AE309" s="145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</row>
    <row r="310" spans="1:61" s="128" customFormat="1" ht="17.25" customHeight="1" x14ac:dyDescent="0.2">
      <c r="A310" s="204">
        <v>440</v>
      </c>
      <c r="B310" s="121"/>
      <c r="C310" s="129" t="s">
        <v>209</v>
      </c>
      <c r="D310" s="229">
        <v>7</v>
      </c>
      <c r="E310" s="222">
        <v>1</v>
      </c>
      <c r="F310" s="71">
        <v>4</v>
      </c>
      <c r="G310" s="78">
        <v>4</v>
      </c>
      <c r="H310" s="71" t="s">
        <v>75</v>
      </c>
      <c r="I310" s="71" t="s">
        <v>5</v>
      </c>
      <c r="J310" s="78">
        <v>3</v>
      </c>
      <c r="K310" s="71">
        <v>3</v>
      </c>
      <c r="L310" s="71">
        <v>4</v>
      </c>
      <c r="M310" s="78" t="s">
        <v>5</v>
      </c>
      <c r="N310" s="71">
        <v>2</v>
      </c>
      <c r="O310" s="71" t="s">
        <v>5</v>
      </c>
      <c r="P310" s="71"/>
      <c r="Q310" s="141"/>
      <c r="R310" s="71"/>
      <c r="S310" s="71">
        <v>4</v>
      </c>
      <c r="T310" s="71">
        <v>7</v>
      </c>
      <c r="U310" s="71">
        <v>6</v>
      </c>
      <c r="V310" s="71">
        <v>6</v>
      </c>
      <c r="W310" s="78">
        <v>6</v>
      </c>
      <c r="X310" s="102"/>
      <c r="Y310" s="66"/>
      <c r="Z310" s="66"/>
      <c r="AA310" s="66"/>
      <c r="AB310" s="111" t="s">
        <v>465</v>
      </c>
      <c r="AC310" s="129"/>
      <c r="AD310" s="71" t="s">
        <v>209</v>
      </c>
      <c r="AE310" s="145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</row>
    <row r="311" spans="1:61" s="82" customFormat="1" ht="24.75" customHeight="1" x14ac:dyDescent="0.2">
      <c r="A311" s="205"/>
      <c r="B311" s="132"/>
      <c r="C311" s="132"/>
      <c r="D311" s="232"/>
      <c r="E311" s="233"/>
      <c r="F311" s="132"/>
      <c r="G311" s="132"/>
      <c r="H311" s="132"/>
      <c r="I311" s="133"/>
      <c r="J311" s="132"/>
      <c r="K311" s="132"/>
      <c r="L311" s="132"/>
      <c r="M311" s="132"/>
      <c r="N311" s="132"/>
      <c r="O311" s="132"/>
      <c r="P311" s="132"/>
      <c r="Q311" s="133"/>
      <c r="R311" s="133"/>
      <c r="S311" s="133"/>
      <c r="T311" s="132"/>
      <c r="U311" s="133"/>
      <c r="V311" s="132"/>
      <c r="W311" s="133"/>
      <c r="X311" s="133"/>
      <c r="Y311" s="132"/>
      <c r="AC311" s="133"/>
      <c r="AE311" s="144"/>
    </row>
    <row r="312" spans="1:61" s="67" customFormat="1" x14ac:dyDescent="0.2">
      <c r="A312" s="95"/>
      <c r="B312" s="90"/>
      <c r="C312" s="197"/>
      <c r="D312" s="234"/>
      <c r="E312" s="23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98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C312" s="143"/>
      <c r="AE312" s="145"/>
    </row>
    <row r="313" spans="1:61" s="67" customFormat="1" x14ac:dyDescent="0.2">
      <c r="A313" s="95"/>
      <c r="B313" s="90"/>
      <c r="C313" s="90"/>
      <c r="D313" s="234"/>
      <c r="E313" s="233"/>
      <c r="I313" s="74"/>
      <c r="Q313" s="74"/>
      <c r="R313" s="74"/>
      <c r="T313" s="74"/>
      <c r="X313" s="74"/>
      <c r="AE313" s="145"/>
    </row>
    <row r="314" spans="1:61" s="67" customFormat="1" x14ac:dyDescent="0.2">
      <c r="A314" s="95"/>
      <c r="B314" s="90"/>
      <c r="C314" s="90"/>
      <c r="D314" s="234"/>
      <c r="E314" s="233"/>
      <c r="I314" s="74"/>
      <c r="Q314" s="74"/>
      <c r="R314" s="74"/>
      <c r="T314" s="74"/>
      <c r="X314" s="74"/>
      <c r="AE314" s="145"/>
    </row>
    <row r="315" spans="1:61" s="67" customFormat="1" x14ac:dyDescent="0.2">
      <c r="A315" s="95"/>
      <c r="B315" s="90"/>
      <c r="C315" s="90"/>
      <c r="D315" s="234"/>
      <c r="E315" s="233"/>
      <c r="I315" s="74"/>
      <c r="Q315" s="74"/>
      <c r="R315" s="74"/>
      <c r="T315" s="74"/>
      <c r="X315" s="74"/>
      <c r="AE315" s="145"/>
    </row>
    <row r="316" spans="1:61" s="67" customFormat="1" x14ac:dyDescent="0.2">
      <c r="A316" s="95"/>
      <c r="B316" s="90"/>
      <c r="C316" s="90"/>
      <c r="D316" s="234"/>
      <c r="E316" s="233"/>
      <c r="I316" s="74"/>
      <c r="Q316" s="74"/>
      <c r="R316" s="74"/>
      <c r="T316" s="74"/>
      <c r="X316" s="74"/>
      <c r="AE316" s="145"/>
    </row>
    <row r="317" spans="1:61" s="67" customFormat="1" x14ac:dyDescent="0.2">
      <c r="A317" s="95"/>
      <c r="B317" s="90"/>
      <c r="C317" s="90"/>
      <c r="D317" s="234"/>
      <c r="E317" s="233"/>
      <c r="I317" s="74"/>
      <c r="Q317" s="74"/>
      <c r="R317" s="74"/>
      <c r="T317" s="74"/>
      <c r="X317" s="74"/>
      <c r="AE317" s="145"/>
    </row>
    <row r="318" spans="1:61" s="67" customFormat="1" x14ac:dyDescent="0.2">
      <c r="A318" s="95"/>
      <c r="B318" s="90"/>
      <c r="C318" s="90"/>
      <c r="D318" s="234"/>
      <c r="E318" s="233"/>
      <c r="I318" s="74"/>
      <c r="Q318" s="74"/>
      <c r="R318" s="74"/>
      <c r="T318" s="74"/>
      <c r="X318" s="74"/>
      <c r="AE318" s="145"/>
    </row>
    <row r="319" spans="1:61" s="67" customFormat="1" x14ac:dyDescent="0.2">
      <c r="A319" s="95"/>
      <c r="B319" s="90"/>
      <c r="C319" s="90"/>
      <c r="D319" s="234"/>
      <c r="E319" s="233"/>
      <c r="I319" s="74"/>
      <c r="Q319" s="74"/>
      <c r="R319" s="74"/>
      <c r="T319" s="74"/>
      <c r="X319" s="74"/>
      <c r="AE319" s="145"/>
    </row>
    <row r="320" spans="1:61" s="67" customFormat="1" x14ac:dyDescent="0.2">
      <c r="A320" s="95"/>
      <c r="B320" s="90"/>
      <c r="C320" s="90"/>
      <c r="D320" s="234"/>
      <c r="E320" s="233"/>
      <c r="I320" s="74"/>
      <c r="Q320" s="74"/>
      <c r="R320" s="74"/>
      <c r="T320" s="74"/>
      <c r="X320" s="74"/>
      <c r="AE320" s="145"/>
    </row>
    <row r="321" spans="1:31" s="67" customFormat="1" x14ac:dyDescent="0.2">
      <c r="A321" s="95"/>
      <c r="B321" s="90"/>
      <c r="C321" s="90"/>
      <c r="D321" s="234"/>
      <c r="E321" s="233"/>
      <c r="I321" s="74"/>
      <c r="Q321" s="74"/>
      <c r="R321" s="74"/>
      <c r="T321" s="74"/>
      <c r="X321" s="74"/>
      <c r="AE321" s="145"/>
    </row>
    <row r="322" spans="1:31" s="67" customFormat="1" x14ac:dyDescent="0.2">
      <c r="A322" s="95"/>
      <c r="B322" s="90"/>
      <c r="C322" s="90"/>
      <c r="D322" s="234"/>
      <c r="E322" s="233"/>
      <c r="I322" s="74"/>
      <c r="Q322" s="74"/>
      <c r="R322" s="74"/>
      <c r="T322" s="74"/>
      <c r="X322" s="74"/>
      <c r="AE322" s="145"/>
    </row>
    <row r="323" spans="1:31" s="67" customFormat="1" x14ac:dyDescent="0.2">
      <c r="A323" s="95"/>
      <c r="B323" s="90"/>
      <c r="C323" s="90"/>
      <c r="D323" s="234"/>
      <c r="E323" s="233"/>
      <c r="I323" s="74"/>
      <c r="Q323" s="74"/>
      <c r="R323" s="74"/>
      <c r="T323" s="74"/>
      <c r="X323" s="74"/>
      <c r="AE323" s="145"/>
    </row>
    <row r="324" spans="1:31" s="67" customFormat="1" x14ac:dyDescent="0.2">
      <c r="A324" s="95"/>
      <c r="B324" s="90"/>
      <c r="C324" s="90"/>
      <c r="D324" s="234"/>
      <c r="E324" s="233"/>
      <c r="I324" s="74"/>
      <c r="Q324" s="74"/>
      <c r="R324" s="74"/>
      <c r="T324" s="74"/>
      <c r="X324" s="74"/>
      <c r="AE324" s="145"/>
    </row>
    <row r="325" spans="1:31" s="67" customFormat="1" x14ac:dyDescent="0.2">
      <c r="A325" s="95"/>
      <c r="B325" s="90"/>
      <c r="C325" s="90"/>
      <c r="D325" s="234"/>
      <c r="E325" s="233"/>
      <c r="I325" s="74"/>
      <c r="Q325" s="74"/>
      <c r="R325" s="74"/>
      <c r="T325" s="74"/>
      <c r="X325" s="74"/>
      <c r="AE325" s="145"/>
    </row>
    <row r="326" spans="1:31" s="67" customFormat="1" x14ac:dyDescent="0.2">
      <c r="A326" s="95"/>
      <c r="B326" s="90"/>
      <c r="C326" s="90"/>
      <c r="D326" s="234"/>
      <c r="E326" s="233"/>
      <c r="I326" s="74"/>
      <c r="Q326" s="74"/>
      <c r="R326" s="74"/>
      <c r="T326" s="74"/>
      <c r="X326" s="74"/>
      <c r="AE326" s="145"/>
    </row>
    <row r="327" spans="1:31" s="67" customFormat="1" x14ac:dyDescent="0.2">
      <c r="A327" s="95"/>
      <c r="B327" s="90"/>
      <c r="C327" s="90"/>
      <c r="D327" s="234"/>
      <c r="E327" s="233"/>
      <c r="I327" s="74"/>
      <c r="Q327" s="74"/>
      <c r="R327" s="74"/>
      <c r="T327" s="74"/>
      <c r="X327" s="74"/>
      <c r="AE327" s="145"/>
    </row>
    <row r="328" spans="1:31" s="67" customFormat="1" x14ac:dyDescent="0.2">
      <c r="A328" s="95"/>
      <c r="B328" s="90"/>
      <c r="C328" s="90"/>
      <c r="D328" s="234"/>
      <c r="E328" s="233"/>
      <c r="I328" s="74"/>
      <c r="Q328" s="74"/>
      <c r="R328" s="74"/>
      <c r="T328" s="74"/>
      <c r="X328" s="74"/>
      <c r="AE328" s="145"/>
    </row>
    <row r="329" spans="1:31" s="67" customFormat="1" x14ac:dyDescent="0.2">
      <c r="A329" s="95"/>
      <c r="B329" s="90"/>
      <c r="C329" s="90"/>
      <c r="D329" s="234"/>
      <c r="E329" s="233"/>
      <c r="I329" s="74"/>
      <c r="Q329" s="74"/>
      <c r="R329" s="74"/>
      <c r="T329" s="74"/>
      <c r="X329" s="74"/>
      <c r="AE329" s="145"/>
    </row>
    <row r="330" spans="1:31" s="67" customFormat="1" x14ac:dyDescent="0.2">
      <c r="A330" s="95"/>
      <c r="B330" s="90"/>
      <c r="C330" s="90"/>
      <c r="D330" s="234"/>
      <c r="E330" s="233"/>
      <c r="I330" s="74"/>
      <c r="Q330" s="74"/>
      <c r="R330" s="74"/>
      <c r="T330" s="74"/>
      <c r="X330" s="74"/>
      <c r="AE330" s="145"/>
    </row>
    <row r="331" spans="1:31" s="67" customFormat="1" x14ac:dyDescent="0.2">
      <c r="A331" s="95"/>
      <c r="B331" s="90"/>
      <c r="C331" s="90"/>
      <c r="D331" s="234"/>
      <c r="E331" s="233"/>
      <c r="I331" s="74"/>
      <c r="Q331" s="74"/>
      <c r="R331" s="74"/>
      <c r="T331" s="74"/>
      <c r="X331" s="74"/>
      <c r="AE331" s="145"/>
    </row>
    <row r="332" spans="1:31" s="67" customFormat="1" x14ac:dyDescent="0.2">
      <c r="A332" s="95"/>
      <c r="B332" s="90"/>
      <c r="C332" s="90"/>
      <c r="D332" s="234"/>
      <c r="E332" s="233"/>
      <c r="I332" s="74"/>
      <c r="Q332" s="74"/>
      <c r="R332" s="74"/>
      <c r="T332" s="74"/>
      <c r="X332" s="74"/>
      <c r="AE332" s="145"/>
    </row>
    <row r="333" spans="1:31" s="67" customFormat="1" x14ac:dyDescent="0.2">
      <c r="A333" s="95"/>
      <c r="B333" s="90"/>
      <c r="C333" s="90"/>
      <c r="D333" s="234"/>
      <c r="E333" s="233"/>
      <c r="I333" s="74"/>
      <c r="Q333" s="74"/>
      <c r="R333" s="74"/>
      <c r="T333" s="74"/>
      <c r="X333" s="74"/>
      <c r="AE333" s="145"/>
    </row>
    <row r="334" spans="1:31" s="67" customFormat="1" x14ac:dyDescent="0.2">
      <c r="A334" s="95"/>
      <c r="B334" s="90"/>
      <c r="C334" s="90"/>
      <c r="D334" s="234"/>
      <c r="E334" s="233"/>
      <c r="I334" s="74"/>
      <c r="Q334" s="74"/>
      <c r="R334" s="74"/>
      <c r="T334" s="74"/>
      <c r="X334" s="74"/>
      <c r="AE334" s="145"/>
    </row>
    <row r="335" spans="1:31" s="67" customFormat="1" x14ac:dyDescent="0.2">
      <c r="A335" s="95"/>
      <c r="B335" s="90"/>
      <c r="C335" s="90"/>
      <c r="D335" s="234"/>
      <c r="E335" s="233"/>
      <c r="I335" s="74"/>
      <c r="Q335" s="74"/>
      <c r="R335" s="74"/>
      <c r="T335" s="74"/>
      <c r="X335" s="74"/>
      <c r="AE335" s="145"/>
    </row>
    <row r="336" spans="1:31" s="67" customFormat="1" x14ac:dyDescent="0.2">
      <c r="A336" s="95"/>
      <c r="B336" s="90"/>
      <c r="C336" s="90"/>
      <c r="D336" s="234"/>
      <c r="E336" s="233"/>
      <c r="I336" s="74"/>
      <c r="Q336" s="74"/>
      <c r="R336" s="74"/>
      <c r="T336" s="74"/>
      <c r="X336" s="74"/>
      <c r="AE336" s="145"/>
    </row>
    <row r="337" spans="1:31" s="67" customFormat="1" x14ac:dyDescent="0.2">
      <c r="A337" s="95"/>
      <c r="B337" s="90"/>
      <c r="C337" s="90"/>
      <c r="D337" s="234"/>
      <c r="E337" s="233"/>
      <c r="I337" s="74"/>
      <c r="Q337" s="74"/>
      <c r="R337" s="74"/>
      <c r="T337" s="74"/>
      <c r="X337" s="74"/>
      <c r="AE337" s="145"/>
    </row>
    <row r="338" spans="1:31" s="67" customFormat="1" x14ac:dyDescent="0.2">
      <c r="A338" s="95"/>
      <c r="B338" s="90"/>
      <c r="C338" s="90"/>
      <c r="D338" s="234"/>
      <c r="E338" s="233"/>
      <c r="I338" s="74"/>
      <c r="Q338" s="74"/>
      <c r="R338" s="74"/>
      <c r="T338" s="74"/>
      <c r="X338" s="74"/>
      <c r="AE338" s="145"/>
    </row>
    <row r="339" spans="1:31" s="67" customFormat="1" x14ac:dyDescent="0.2">
      <c r="A339" s="95"/>
      <c r="B339" s="90"/>
      <c r="C339" s="90"/>
      <c r="D339" s="234"/>
      <c r="E339" s="233"/>
      <c r="I339" s="74"/>
      <c r="Q339" s="74"/>
      <c r="R339" s="74"/>
      <c r="T339" s="74"/>
      <c r="X339" s="74"/>
      <c r="AE339" s="145"/>
    </row>
    <row r="340" spans="1:31" s="67" customFormat="1" x14ac:dyDescent="0.2">
      <c r="A340" s="95"/>
      <c r="B340" s="90"/>
      <c r="C340" s="90"/>
      <c r="D340" s="234"/>
      <c r="E340" s="233"/>
      <c r="I340" s="74"/>
      <c r="Q340" s="74"/>
      <c r="R340" s="74"/>
      <c r="T340" s="74"/>
      <c r="X340" s="74"/>
      <c r="AE340" s="145"/>
    </row>
    <row r="341" spans="1:31" s="67" customFormat="1" x14ac:dyDescent="0.2">
      <c r="A341" s="95"/>
      <c r="B341" s="90"/>
      <c r="C341" s="90"/>
      <c r="D341" s="234"/>
      <c r="E341" s="233"/>
      <c r="I341" s="74"/>
      <c r="Q341" s="74"/>
      <c r="R341" s="74"/>
      <c r="T341" s="74"/>
      <c r="X341" s="74"/>
      <c r="AE341" s="145"/>
    </row>
    <row r="342" spans="1:31" s="67" customFormat="1" x14ac:dyDescent="0.2">
      <c r="A342" s="95"/>
      <c r="B342" s="90"/>
      <c r="C342" s="90"/>
      <c r="D342" s="234"/>
      <c r="E342" s="233"/>
      <c r="I342" s="74"/>
      <c r="Q342" s="74"/>
      <c r="R342" s="74"/>
      <c r="T342" s="74"/>
      <c r="X342" s="74"/>
      <c r="AE342" s="145"/>
    </row>
    <row r="343" spans="1:31" s="67" customFormat="1" x14ac:dyDescent="0.2">
      <c r="A343" s="95"/>
      <c r="B343" s="90"/>
      <c r="C343" s="90"/>
      <c r="D343" s="234"/>
      <c r="E343" s="233"/>
      <c r="I343" s="74"/>
      <c r="Q343" s="74"/>
      <c r="R343" s="74"/>
      <c r="T343" s="74"/>
      <c r="X343" s="74"/>
      <c r="AE343" s="145"/>
    </row>
    <row r="344" spans="1:31" s="67" customFormat="1" x14ac:dyDescent="0.2">
      <c r="A344" s="95"/>
      <c r="B344" s="90"/>
      <c r="C344" s="90"/>
      <c r="D344" s="234"/>
      <c r="E344" s="233"/>
      <c r="I344" s="74"/>
      <c r="Q344" s="74"/>
      <c r="R344" s="74"/>
      <c r="T344" s="74"/>
      <c r="X344" s="74"/>
      <c r="AE344" s="145"/>
    </row>
    <row r="345" spans="1:31" s="67" customFormat="1" x14ac:dyDescent="0.2">
      <c r="A345" s="95"/>
      <c r="B345" s="90"/>
      <c r="C345" s="90"/>
      <c r="D345" s="234"/>
      <c r="E345" s="233"/>
      <c r="I345" s="74"/>
      <c r="Q345" s="74"/>
      <c r="R345" s="74"/>
      <c r="T345" s="74"/>
      <c r="X345" s="74"/>
      <c r="AE345" s="145"/>
    </row>
    <row r="346" spans="1:31" s="67" customFormat="1" x14ac:dyDescent="0.2">
      <c r="A346" s="95"/>
      <c r="B346" s="90"/>
      <c r="C346" s="90"/>
      <c r="D346" s="234"/>
      <c r="E346" s="233"/>
      <c r="I346" s="74"/>
      <c r="Q346" s="74"/>
      <c r="R346" s="74"/>
      <c r="T346" s="74"/>
      <c r="X346" s="74"/>
      <c r="AE346" s="145"/>
    </row>
    <row r="347" spans="1:31" s="67" customFormat="1" x14ac:dyDescent="0.2">
      <c r="A347" s="95"/>
      <c r="B347" s="90"/>
      <c r="C347" s="90"/>
      <c r="D347" s="234"/>
      <c r="E347" s="233"/>
      <c r="I347" s="74"/>
      <c r="Q347" s="74"/>
      <c r="R347" s="74"/>
      <c r="T347" s="74"/>
      <c r="X347" s="74"/>
      <c r="AE347" s="145"/>
    </row>
    <row r="348" spans="1:31" s="67" customFormat="1" x14ac:dyDescent="0.2">
      <c r="A348" s="95"/>
      <c r="B348" s="90"/>
      <c r="C348" s="90"/>
      <c r="D348" s="234"/>
      <c r="E348" s="233"/>
      <c r="I348" s="74"/>
      <c r="Q348" s="74"/>
      <c r="R348" s="74"/>
      <c r="T348" s="74"/>
      <c r="X348" s="74"/>
      <c r="AE348" s="145"/>
    </row>
    <row r="349" spans="1:31" s="67" customFormat="1" x14ac:dyDescent="0.2">
      <c r="A349" s="95"/>
      <c r="B349" s="90"/>
      <c r="C349" s="90"/>
      <c r="D349" s="234"/>
      <c r="E349" s="233"/>
      <c r="I349" s="74"/>
      <c r="Q349" s="74"/>
      <c r="R349" s="74"/>
      <c r="T349" s="74"/>
      <c r="X349" s="74"/>
      <c r="AE349" s="145"/>
    </row>
    <row r="350" spans="1:31" s="67" customFormat="1" x14ac:dyDescent="0.2">
      <c r="A350" s="95"/>
      <c r="B350" s="90"/>
      <c r="C350" s="90"/>
      <c r="D350" s="234"/>
      <c r="E350" s="233"/>
      <c r="I350" s="74"/>
      <c r="Q350" s="74"/>
      <c r="R350" s="74"/>
      <c r="T350" s="74"/>
      <c r="X350" s="74"/>
      <c r="AE350" s="145"/>
    </row>
    <row r="351" spans="1:31" s="67" customFormat="1" x14ac:dyDescent="0.2">
      <c r="A351" s="95"/>
      <c r="B351" s="90"/>
      <c r="C351" s="90"/>
      <c r="D351" s="234"/>
      <c r="E351" s="233"/>
      <c r="I351" s="74"/>
      <c r="Q351" s="74"/>
      <c r="R351" s="74"/>
      <c r="T351" s="74"/>
      <c r="X351" s="74"/>
      <c r="AE351" s="145"/>
    </row>
    <row r="352" spans="1:31" s="67" customFormat="1" x14ac:dyDescent="0.2">
      <c r="A352" s="95"/>
      <c r="B352" s="90"/>
      <c r="C352" s="90"/>
      <c r="D352" s="234"/>
      <c r="E352" s="233"/>
      <c r="I352" s="74"/>
      <c r="Q352" s="74"/>
      <c r="R352" s="74"/>
      <c r="T352" s="74"/>
      <c r="X352" s="74"/>
      <c r="AE352" s="145"/>
    </row>
    <row r="353" spans="1:31" s="67" customFormat="1" x14ac:dyDescent="0.2">
      <c r="A353" s="95"/>
      <c r="B353" s="90"/>
      <c r="C353" s="90"/>
      <c r="D353" s="234"/>
      <c r="E353" s="233"/>
      <c r="I353" s="74"/>
      <c r="Q353" s="74"/>
      <c r="R353" s="74"/>
      <c r="T353" s="74"/>
      <c r="X353" s="74"/>
      <c r="AE353" s="145"/>
    </row>
    <row r="354" spans="1:31" s="67" customFormat="1" x14ac:dyDescent="0.2">
      <c r="A354" s="95"/>
      <c r="B354" s="90"/>
      <c r="C354" s="90"/>
      <c r="D354" s="234"/>
      <c r="E354" s="233"/>
      <c r="I354" s="74"/>
      <c r="Q354" s="74"/>
      <c r="R354" s="74"/>
      <c r="T354" s="74"/>
      <c r="X354" s="74"/>
      <c r="AE354" s="145"/>
    </row>
    <row r="355" spans="1:31" s="67" customFormat="1" x14ac:dyDescent="0.2">
      <c r="A355" s="95"/>
      <c r="B355" s="90"/>
      <c r="C355" s="90"/>
      <c r="D355" s="234"/>
      <c r="E355" s="233"/>
      <c r="I355" s="74"/>
      <c r="Q355" s="74"/>
      <c r="R355" s="74"/>
      <c r="T355" s="74"/>
      <c r="X355" s="74"/>
      <c r="AE355" s="145"/>
    </row>
    <row r="356" spans="1:31" s="67" customFormat="1" x14ac:dyDescent="0.2">
      <c r="A356" s="95"/>
      <c r="B356" s="90"/>
      <c r="C356" s="90"/>
      <c r="D356" s="234"/>
      <c r="E356" s="233"/>
      <c r="I356" s="74"/>
      <c r="Q356" s="74"/>
      <c r="R356" s="74"/>
      <c r="T356" s="74"/>
      <c r="X356" s="74"/>
      <c r="AE356" s="145"/>
    </row>
    <row r="357" spans="1:31" s="67" customFormat="1" x14ac:dyDescent="0.2">
      <c r="A357" s="95"/>
      <c r="B357" s="90"/>
      <c r="C357" s="90"/>
      <c r="D357" s="234"/>
      <c r="E357" s="233"/>
      <c r="I357" s="74"/>
      <c r="Q357" s="74"/>
      <c r="R357" s="74"/>
      <c r="T357" s="74"/>
      <c r="X357" s="74"/>
      <c r="AE357" s="145"/>
    </row>
    <row r="358" spans="1:31" s="67" customFormat="1" x14ac:dyDescent="0.2">
      <c r="A358" s="95"/>
      <c r="B358" s="90"/>
      <c r="C358" s="90"/>
      <c r="D358" s="234"/>
      <c r="E358" s="233"/>
      <c r="I358" s="74"/>
      <c r="Q358" s="74"/>
      <c r="R358" s="74"/>
      <c r="T358" s="74"/>
      <c r="X358" s="74"/>
      <c r="AE358" s="145"/>
    </row>
    <row r="359" spans="1:31" s="67" customFormat="1" x14ac:dyDescent="0.2">
      <c r="A359" s="95"/>
      <c r="B359" s="90"/>
      <c r="C359" s="90"/>
      <c r="D359" s="234"/>
      <c r="E359" s="233"/>
      <c r="I359" s="74"/>
      <c r="Q359" s="74"/>
      <c r="R359" s="74"/>
      <c r="T359" s="74"/>
      <c r="X359" s="74"/>
      <c r="AE359" s="145"/>
    </row>
    <row r="360" spans="1:31" s="67" customFormat="1" x14ac:dyDescent="0.2">
      <c r="A360" s="95"/>
      <c r="B360" s="90"/>
      <c r="C360" s="90"/>
      <c r="D360" s="234"/>
      <c r="E360" s="233"/>
      <c r="I360" s="74"/>
      <c r="Q360" s="74"/>
      <c r="R360" s="74"/>
      <c r="T360" s="74"/>
      <c r="X360" s="74"/>
      <c r="AE360" s="145"/>
    </row>
    <row r="361" spans="1:31" s="67" customFormat="1" x14ac:dyDescent="0.2">
      <c r="A361" s="95"/>
      <c r="B361" s="90"/>
      <c r="C361" s="90"/>
      <c r="D361" s="234"/>
      <c r="E361" s="233"/>
      <c r="I361" s="74"/>
      <c r="Q361" s="74"/>
      <c r="R361" s="74"/>
      <c r="T361" s="74"/>
      <c r="X361" s="74"/>
      <c r="AE361" s="145"/>
    </row>
    <row r="362" spans="1:31" s="67" customFormat="1" x14ac:dyDescent="0.2">
      <c r="A362" s="95"/>
      <c r="B362" s="90"/>
      <c r="C362" s="90"/>
      <c r="D362" s="234"/>
      <c r="E362" s="233"/>
      <c r="I362" s="74"/>
      <c r="Q362" s="74"/>
      <c r="R362" s="74"/>
      <c r="T362" s="74"/>
      <c r="X362" s="74"/>
      <c r="AE362" s="145"/>
    </row>
    <row r="363" spans="1:31" s="67" customFormat="1" x14ac:dyDescent="0.2">
      <c r="A363" s="95"/>
      <c r="B363" s="90"/>
      <c r="C363" s="90"/>
      <c r="D363" s="234"/>
      <c r="E363" s="233"/>
      <c r="I363" s="74"/>
      <c r="Q363" s="74"/>
      <c r="R363" s="74"/>
      <c r="T363" s="74"/>
      <c r="X363" s="74"/>
      <c r="AE363" s="145"/>
    </row>
    <row r="364" spans="1:31" s="67" customFormat="1" x14ac:dyDescent="0.2">
      <c r="A364" s="95"/>
      <c r="B364" s="90"/>
      <c r="C364" s="90"/>
      <c r="D364" s="234"/>
      <c r="E364" s="233"/>
      <c r="I364" s="74"/>
      <c r="Q364" s="74"/>
      <c r="R364" s="74"/>
      <c r="T364" s="74"/>
      <c r="X364" s="74"/>
      <c r="AE364" s="145"/>
    </row>
    <row r="365" spans="1:31" s="67" customFormat="1" x14ac:dyDescent="0.2">
      <c r="A365" s="95"/>
      <c r="B365" s="90"/>
      <c r="C365" s="90"/>
      <c r="D365" s="234"/>
      <c r="E365" s="233"/>
      <c r="I365" s="74"/>
      <c r="Q365" s="74"/>
      <c r="R365" s="74"/>
      <c r="T365" s="74"/>
      <c r="X365" s="74"/>
      <c r="AE365" s="145"/>
    </row>
    <row r="366" spans="1:31" s="67" customFormat="1" x14ac:dyDescent="0.2">
      <c r="A366" s="95"/>
      <c r="B366" s="90"/>
      <c r="C366" s="90"/>
      <c r="D366" s="234"/>
      <c r="E366" s="233"/>
      <c r="I366" s="74"/>
      <c r="Q366" s="74"/>
      <c r="R366" s="74"/>
      <c r="T366" s="74"/>
      <c r="X366" s="74"/>
      <c r="AE366" s="145"/>
    </row>
    <row r="367" spans="1:31" s="67" customFormat="1" x14ac:dyDescent="0.2">
      <c r="A367" s="95"/>
      <c r="B367" s="90"/>
      <c r="C367" s="90"/>
      <c r="D367" s="234"/>
      <c r="E367" s="233"/>
      <c r="I367" s="74"/>
      <c r="Q367" s="74"/>
      <c r="R367" s="74"/>
      <c r="T367" s="74"/>
      <c r="X367" s="74"/>
      <c r="AE367" s="145"/>
    </row>
    <row r="368" spans="1:31" s="67" customFormat="1" x14ac:dyDescent="0.2">
      <c r="A368" s="95"/>
      <c r="B368" s="90"/>
      <c r="C368" s="90"/>
      <c r="D368" s="234"/>
      <c r="E368" s="233"/>
      <c r="I368" s="74"/>
      <c r="Q368" s="74"/>
      <c r="R368" s="74"/>
      <c r="T368" s="74"/>
      <c r="X368" s="74"/>
      <c r="AE368" s="145"/>
    </row>
    <row r="369" spans="1:31" s="67" customFormat="1" x14ac:dyDescent="0.2">
      <c r="A369" s="95"/>
      <c r="B369" s="90"/>
      <c r="C369" s="90"/>
      <c r="D369" s="234"/>
      <c r="E369" s="233"/>
      <c r="I369" s="74"/>
      <c r="Q369" s="74"/>
      <c r="R369" s="74"/>
      <c r="T369" s="74"/>
      <c r="X369" s="74"/>
      <c r="AE369" s="145"/>
    </row>
    <row r="370" spans="1:31" s="67" customFormat="1" x14ac:dyDescent="0.2">
      <c r="A370" s="95"/>
      <c r="B370" s="90"/>
      <c r="C370" s="90"/>
      <c r="D370" s="234"/>
      <c r="E370" s="233"/>
      <c r="I370" s="74"/>
      <c r="Q370" s="74"/>
      <c r="R370" s="74"/>
      <c r="T370" s="74"/>
      <c r="X370" s="74"/>
      <c r="AE370" s="145"/>
    </row>
    <row r="371" spans="1:31" s="67" customFormat="1" x14ac:dyDescent="0.2">
      <c r="A371" s="95"/>
      <c r="B371" s="90"/>
      <c r="C371" s="90"/>
      <c r="D371" s="234"/>
      <c r="E371" s="233"/>
      <c r="I371" s="74"/>
      <c r="Q371" s="74"/>
      <c r="R371" s="74"/>
      <c r="T371" s="74"/>
      <c r="X371" s="74"/>
      <c r="AE371" s="145"/>
    </row>
    <row r="372" spans="1:31" s="67" customFormat="1" x14ac:dyDescent="0.2">
      <c r="A372" s="95"/>
      <c r="B372" s="90"/>
      <c r="C372" s="90"/>
      <c r="D372" s="234"/>
      <c r="E372" s="233"/>
      <c r="I372" s="74"/>
      <c r="Q372" s="74"/>
      <c r="R372" s="74"/>
      <c r="T372" s="74"/>
      <c r="X372" s="74"/>
      <c r="AE372" s="145"/>
    </row>
    <row r="373" spans="1:31" s="67" customFormat="1" x14ac:dyDescent="0.2">
      <c r="A373" s="95"/>
      <c r="B373" s="90"/>
      <c r="C373" s="90"/>
      <c r="D373" s="234"/>
      <c r="E373" s="233"/>
      <c r="I373" s="74"/>
      <c r="Q373" s="74"/>
      <c r="R373" s="74"/>
      <c r="T373" s="74"/>
      <c r="X373" s="74"/>
      <c r="AE373" s="145"/>
    </row>
    <row r="374" spans="1:31" s="67" customFormat="1" x14ac:dyDescent="0.2">
      <c r="A374" s="95"/>
      <c r="B374" s="90"/>
      <c r="C374" s="90"/>
      <c r="D374" s="234"/>
      <c r="E374" s="233"/>
      <c r="I374" s="74"/>
      <c r="Q374" s="74"/>
      <c r="R374" s="74"/>
      <c r="T374" s="74"/>
      <c r="X374" s="74"/>
      <c r="AE374" s="145"/>
    </row>
  </sheetData>
  <sheetProtection password="CF35" sheet="1" objects="1" scenarios="1" insertHyperlinks="0" selectLockedCells="1"/>
  <conditionalFormatting sqref="J230 J270 O267 J145:J146 R44 O44 O34:O42 R34:R42 R216 O216 R267 O21:O25 R21:R25 O270 O192 R192 R211:R213 O211:O213 R280:R286 R26:W26 J26 G26 M26 K27:L32 N27:R32 J93 G93 M93 K238:R246 N248:R264 Q270:R278 M270:M278 Q289:R297 M289:M297 Q299:R308 M299:M308 M310 Q310:R310 K230:R236 R160:R190 N160:P190 K160:L190 R194:R209 N194:P209 K194:L209 N218:P227 R218:R227 K218:L227 N94:R102 K94:L102 K3:L16 N3:R16 N45:R92 K45:L92 J103 R103:W103 G103 M103 N104:R126 K104:L126 Q138:Q146 R138:R158 N138:P158 N128:R137 K128:L158">
    <cfRule type="cellIs" dxfId="180" priority="577" operator="between">
      <formula>6</formula>
      <formula>9</formula>
    </cfRule>
  </conditionalFormatting>
  <conditionalFormatting sqref="R33 O33">
    <cfRule type="cellIs" dxfId="179" priority="576" operator="between">
      <formula>6</formula>
      <formula>9</formula>
    </cfRule>
  </conditionalFormatting>
  <conditionalFormatting sqref="AB3:AB310">
    <cfRule type="cellIs" dxfId="178" priority="573" stopIfTrue="1" operator="equal">
      <formula>2015</formula>
    </cfRule>
  </conditionalFormatting>
  <conditionalFormatting sqref="R309">
    <cfRule type="cellIs" dxfId="177" priority="565" operator="between">
      <formula>6</formula>
      <formula>9</formula>
    </cfRule>
  </conditionalFormatting>
  <conditionalFormatting sqref="O266 R266">
    <cfRule type="cellIs" dxfId="176" priority="569" operator="between">
      <formula>6</formula>
      <formula>9</formula>
    </cfRule>
  </conditionalFormatting>
  <conditionalFormatting sqref="J228:J229 R228:R229 O228:O229">
    <cfRule type="cellIs" dxfId="175" priority="501" operator="between">
      <formula>6</formula>
      <formula>9</formula>
    </cfRule>
  </conditionalFormatting>
  <conditionalFormatting sqref="J268:J269 R268:R269 O268:O269">
    <cfRule type="cellIs" dxfId="174" priority="499" operator="between">
      <formula>6</formula>
      <formula>9</formula>
    </cfRule>
  </conditionalFormatting>
  <conditionalFormatting sqref="R18:R20 O18:O20">
    <cfRule type="cellIs" dxfId="173" priority="454" operator="between">
      <formula>6</formula>
      <formula>9</formula>
    </cfRule>
  </conditionalFormatting>
  <conditionalFormatting sqref="R93:T93 V93:W93">
    <cfRule type="cellIs" dxfId="172" priority="535" operator="between">
      <formula>6</formula>
      <formula>9</formula>
    </cfRule>
  </conditionalFormatting>
  <conditionalFormatting sqref="O159 R159">
    <cfRule type="cellIs" dxfId="171" priority="491" operator="between">
      <formula>6</formula>
      <formula>9</formula>
    </cfRule>
  </conditionalFormatting>
  <conditionalFormatting sqref="AB159">
    <cfRule type="cellIs" dxfId="170" priority="490" stopIfTrue="1" operator="lessThan">
      <formula>2014</formula>
    </cfRule>
  </conditionalFormatting>
  <conditionalFormatting sqref="R17 O17">
    <cfRule type="cellIs" dxfId="169" priority="458" operator="between">
      <formula>6</formula>
      <formula>9</formula>
    </cfRule>
  </conditionalFormatting>
  <conditionalFormatting sqref="AB17">
    <cfRule type="cellIs" dxfId="168" priority="457" stopIfTrue="1" operator="lessThan">
      <formula>2014</formula>
    </cfRule>
  </conditionalFormatting>
  <conditionalFormatting sqref="O43 R43">
    <cfRule type="cellIs" dxfId="167" priority="450" operator="between">
      <formula>6</formula>
      <formula>9</formula>
    </cfRule>
  </conditionalFormatting>
  <conditionalFormatting sqref="AB18:AB20">
    <cfRule type="cellIs" dxfId="166" priority="453" stopIfTrue="1" operator="lessThan">
      <formula>2014</formula>
    </cfRule>
  </conditionalFormatting>
  <conditionalFormatting sqref="AB43">
    <cfRule type="cellIs" dxfId="165" priority="449" stopIfTrue="1" operator="lessThan">
      <formula>2014</formula>
    </cfRule>
  </conditionalFormatting>
  <conditionalFormatting sqref="R265 O265">
    <cfRule type="cellIs" dxfId="164" priority="404" operator="between">
      <formula>6</formula>
      <formula>9</formula>
    </cfRule>
  </conditionalFormatting>
  <conditionalFormatting sqref="AB265">
    <cfRule type="cellIs" dxfId="163" priority="403" stopIfTrue="1" operator="lessThan">
      <formula>2014</formula>
    </cfRule>
  </conditionalFormatting>
  <conditionalFormatting sqref="R298">
    <cfRule type="cellIs" dxfId="162" priority="365" operator="between">
      <formula>6</formula>
      <formula>9</formula>
    </cfRule>
  </conditionalFormatting>
  <conditionalFormatting sqref="R215 O215">
    <cfRule type="cellIs" dxfId="161" priority="281" operator="between">
      <formula>6</formula>
      <formula>9</formula>
    </cfRule>
  </conditionalFormatting>
  <conditionalFormatting sqref="G230 G270 G145:G146">
    <cfRule type="cellIs" dxfId="160" priority="238" operator="between">
      <formula>6</formula>
      <formula>9</formula>
    </cfRule>
  </conditionalFormatting>
  <conditionalFormatting sqref="R193 O193">
    <cfRule type="cellIs" dxfId="159" priority="276" operator="between">
      <formula>6</formula>
      <formula>9</formula>
    </cfRule>
  </conditionalFormatting>
  <conditionalFormatting sqref="G228:G229">
    <cfRule type="cellIs" dxfId="158" priority="228" operator="between">
      <formula>6</formula>
      <formula>9</formula>
    </cfRule>
  </conditionalFormatting>
  <conditionalFormatting sqref="G268:G269">
    <cfRule type="cellIs" dxfId="157" priority="227" operator="between">
      <formula>6</formula>
      <formula>9</formula>
    </cfRule>
  </conditionalFormatting>
  <conditionalFormatting sqref="L270 L267 L44 L34:L42 L216 L21:L25 L192 L211:L213 L248:L264">
    <cfRule type="cellIs" dxfId="156" priority="154" operator="between">
      <formula>6</formula>
      <formula>9</formula>
    </cfRule>
  </conditionalFormatting>
  <conditionalFormatting sqref="L228:L229">
    <cfRule type="cellIs" dxfId="155" priority="148" operator="between">
      <formula>6</formula>
      <formula>9</formula>
    </cfRule>
  </conditionalFormatting>
  <conditionalFormatting sqref="L33">
    <cfRule type="cellIs" dxfId="154" priority="153" operator="between">
      <formula>6</formula>
      <formula>9</formula>
    </cfRule>
  </conditionalFormatting>
  <conditionalFormatting sqref="L266">
    <cfRule type="cellIs" dxfId="153" priority="149" operator="between">
      <formula>6</formula>
      <formula>9</formula>
    </cfRule>
  </conditionalFormatting>
  <conditionalFormatting sqref="AB191">
    <cfRule type="cellIs" dxfId="152" priority="282" stopIfTrue="1" operator="equal">
      <formula>2015</formula>
    </cfRule>
  </conditionalFormatting>
  <conditionalFormatting sqref="K215">
    <cfRule type="cellIs" dxfId="151" priority="98" operator="between">
      <formula>6</formula>
      <formula>9</formula>
    </cfRule>
  </conditionalFormatting>
  <conditionalFormatting sqref="AB215">
    <cfRule type="cellIs" dxfId="150" priority="280" stopIfTrue="1" operator="equal">
      <formula>2015</formula>
    </cfRule>
  </conditionalFormatting>
  <conditionalFormatting sqref="AB193">
    <cfRule type="cellIs" dxfId="149" priority="275" stopIfTrue="1" operator="equal">
      <formula>2015</formula>
    </cfRule>
  </conditionalFormatting>
  <conditionalFormatting sqref="K270 K267 K44 K34:K42 K216 K21:K25 K192 K211:K213 K248:K264">
    <cfRule type="cellIs" dxfId="148" priority="113" operator="between">
      <formula>6</formula>
      <formula>9</formula>
    </cfRule>
  </conditionalFormatting>
  <conditionalFormatting sqref="R210 O210">
    <cfRule type="cellIs" dxfId="147" priority="271" operator="between">
      <formula>6</formula>
      <formula>9</formula>
    </cfRule>
  </conditionalFormatting>
  <conditionalFormatting sqref="AB210">
    <cfRule type="cellIs" dxfId="146" priority="270" stopIfTrue="1" operator="equal">
      <formula>2015</formula>
    </cfRule>
  </conditionalFormatting>
  <conditionalFormatting sqref="N268:N269">
    <cfRule type="cellIs" dxfId="145" priority="62" operator="between">
      <formula>6</formula>
      <formula>9</formula>
    </cfRule>
  </conditionalFormatting>
  <conditionalFormatting sqref="K266">
    <cfRule type="cellIs" dxfId="144" priority="108" operator="between">
      <formula>6</formula>
      <formula>9</formula>
    </cfRule>
  </conditionalFormatting>
  <conditionalFormatting sqref="R214 O214">
    <cfRule type="cellIs" dxfId="143" priority="266" operator="between">
      <formula>6</formula>
      <formula>9</formula>
    </cfRule>
  </conditionalFormatting>
  <conditionalFormatting sqref="AB214">
    <cfRule type="cellIs" dxfId="142" priority="265" stopIfTrue="1" operator="equal">
      <formula>2015</formula>
    </cfRule>
  </conditionalFormatting>
  <conditionalFormatting sqref="N18:N20">
    <cfRule type="cellIs" dxfId="141" priority="57" operator="between">
      <formula>6</formula>
      <formula>9</formula>
    </cfRule>
  </conditionalFormatting>
  <conditionalFormatting sqref="R279">
    <cfRule type="cellIs" dxfId="140" priority="131" operator="between">
      <formula>6</formula>
      <formula>9</formula>
    </cfRule>
  </conditionalFormatting>
  <conditionalFormatting sqref="R217 O217">
    <cfRule type="cellIs" dxfId="139" priority="261" operator="between">
      <formula>6</formula>
      <formula>9</formula>
    </cfRule>
  </conditionalFormatting>
  <conditionalFormatting sqref="AB217">
    <cfRule type="cellIs" dxfId="138" priority="260" stopIfTrue="1" operator="equal">
      <formula>2015</formula>
    </cfRule>
  </conditionalFormatting>
  <conditionalFormatting sqref="N210">
    <cfRule type="cellIs" dxfId="137" priority="52" operator="between">
      <formula>6</formula>
      <formula>9</formula>
    </cfRule>
  </conditionalFormatting>
  <conditionalFormatting sqref="L193">
    <cfRule type="cellIs" dxfId="136" priority="138" operator="between">
      <formula>6</formula>
      <formula>9</formula>
    </cfRule>
  </conditionalFormatting>
  <conditionalFormatting sqref="N33">
    <cfRule type="cellIs" dxfId="135" priority="67" operator="between">
      <formula>6</formula>
      <formula>9</formula>
    </cfRule>
  </conditionalFormatting>
  <conditionalFormatting sqref="N193">
    <cfRule type="cellIs" dxfId="134" priority="53" operator="between">
      <formula>6</formula>
      <formula>9</formula>
    </cfRule>
  </conditionalFormatting>
  <conditionalFormatting sqref="N214">
    <cfRule type="cellIs" dxfId="133" priority="51" operator="between">
      <formula>6</formula>
      <formula>9</formula>
    </cfRule>
  </conditionalFormatting>
  <conditionalFormatting sqref="N228:N229">
    <cfRule type="cellIs" dxfId="132" priority="63" operator="between">
      <formula>6</formula>
      <formula>9</formula>
    </cfRule>
  </conditionalFormatting>
  <conditionalFormatting sqref="N43">
    <cfRule type="cellIs" dxfId="131" priority="56" operator="between">
      <formula>6</formula>
      <formula>9</formula>
    </cfRule>
  </conditionalFormatting>
  <conditionalFormatting sqref="N217">
    <cfRule type="cellIs" dxfId="130" priority="50" operator="between">
      <formula>6</formula>
      <formula>9</formula>
    </cfRule>
  </conditionalFormatting>
  <conditionalFormatting sqref="N215">
    <cfRule type="cellIs" dxfId="129" priority="54" operator="between">
      <formula>6</formula>
      <formula>9</formula>
    </cfRule>
  </conditionalFormatting>
  <conditionalFormatting sqref="N159">
    <cfRule type="cellIs" dxfId="128" priority="59" operator="between">
      <formula>6</formula>
      <formula>9</formula>
    </cfRule>
  </conditionalFormatting>
  <conditionalFormatting sqref="N17">
    <cfRule type="cellIs" dxfId="127" priority="58" operator="between">
      <formula>6</formula>
      <formula>9</formula>
    </cfRule>
  </conditionalFormatting>
  <conditionalFormatting sqref="N265">
    <cfRule type="cellIs" dxfId="126" priority="55" operator="between">
      <formula>6</formula>
      <formula>9</formula>
    </cfRule>
  </conditionalFormatting>
  <conditionalFormatting sqref="N247">
    <cfRule type="cellIs" dxfId="125" priority="49" operator="between">
      <formula>6</formula>
      <formula>9</formula>
    </cfRule>
  </conditionalFormatting>
  <conditionalFormatting sqref="R288">
    <cfRule type="cellIs" dxfId="124" priority="119" operator="between">
      <formula>6</formula>
      <formula>9</formula>
    </cfRule>
  </conditionalFormatting>
  <conditionalFormatting sqref="L43">
    <cfRule type="cellIs" dxfId="123" priority="141" operator="between">
      <formula>6</formula>
      <formula>9</formula>
    </cfRule>
  </conditionalFormatting>
  <conditionalFormatting sqref="K33">
    <cfRule type="cellIs" dxfId="122" priority="112" operator="between">
      <formula>6</formula>
      <formula>9</formula>
    </cfRule>
  </conditionalFormatting>
  <conditionalFormatting sqref="L214">
    <cfRule type="cellIs" dxfId="121" priority="136" operator="between">
      <formula>6</formula>
      <formula>9</formula>
    </cfRule>
  </conditionalFormatting>
  <conditionalFormatting sqref="K228:K229">
    <cfRule type="cellIs" dxfId="120" priority="107" operator="between">
      <formula>6</formula>
      <formula>9</formula>
    </cfRule>
  </conditionalFormatting>
  <conditionalFormatting sqref="K268:K269">
    <cfRule type="cellIs" dxfId="119" priority="106" operator="between">
      <formula>6</formula>
      <formula>9</formula>
    </cfRule>
  </conditionalFormatting>
  <conditionalFormatting sqref="O247 R247">
    <cfRule type="cellIs" dxfId="118" priority="188" operator="between">
      <formula>6</formula>
      <formula>9</formula>
    </cfRule>
  </conditionalFormatting>
  <conditionalFormatting sqref="AB247">
    <cfRule type="cellIs" dxfId="117" priority="187" stopIfTrue="1" operator="equal">
      <formula>2015</formula>
    </cfRule>
  </conditionalFormatting>
  <conditionalFormatting sqref="R237 O237">
    <cfRule type="cellIs" dxfId="116" priority="181" operator="between">
      <formula>6</formula>
      <formula>9</formula>
    </cfRule>
  </conditionalFormatting>
  <conditionalFormatting sqref="AB237">
    <cfRule type="cellIs" dxfId="115" priority="180" stopIfTrue="1" operator="equal">
      <formula>2015</formula>
    </cfRule>
  </conditionalFormatting>
  <conditionalFormatting sqref="M248:M264">
    <cfRule type="cellIs" dxfId="114" priority="91" operator="between">
      <formula>6</formula>
      <formula>9</formula>
    </cfRule>
  </conditionalFormatting>
  <conditionalFormatting sqref="N267 N44 N34:N42 N216 N21:N25 N270 N192 N211:N213">
    <cfRule type="cellIs" dxfId="113" priority="68" operator="between">
      <formula>6</formula>
      <formula>9</formula>
    </cfRule>
  </conditionalFormatting>
  <conditionalFormatting sqref="N266">
    <cfRule type="cellIs" dxfId="112" priority="64" operator="between">
      <formula>6</formula>
      <formula>9</formula>
    </cfRule>
  </conditionalFormatting>
  <conditionalFormatting sqref="L17">
    <cfRule type="cellIs" dxfId="111" priority="143" operator="between">
      <formula>6</formula>
      <formula>9</formula>
    </cfRule>
  </conditionalFormatting>
  <conditionalFormatting sqref="L247">
    <cfRule type="cellIs" dxfId="110" priority="134" operator="between">
      <formula>6</formula>
      <formula>9</formula>
    </cfRule>
  </conditionalFormatting>
  <conditionalFormatting sqref="L18:L20">
    <cfRule type="cellIs" dxfId="109" priority="142" operator="between">
      <formula>6</formula>
      <formula>9</formula>
    </cfRule>
  </conditionalFormatting>
  <conditionalFormatting sqref="L159">
    <cfRule type="cellIs" dxfId="108" priority="144" operator="between">
      <formula>6</formula>
      <formula>9</formula>
    </cfRule>
  </conditionalFormatting>
  <conditionalFormatting sqref="L268:L269">
    <cfRule type="cellIs" dxfId="107" priority="147" operator="between">
      <formula>6</formula>
      <formula>9</formula>
    </cfRule>
  </conditionalFormatting>
  <conditionalFormatting sqref="L265">
    <cfRule type="cellIs" dxfId="106" priority="140" operator="between">
      <formula>6</formula>
      <formula>9</formula>
    </cfRule>
  </conditionalFormatting>
  <conditionalFormatting sqref="L217">
    <cfRule type="cellIs" dxfId="105" priority="135" operator="between">
      <formula>6</formula>
      <formula>9</formula>
    </cfRule>
  </conditionalFormatting>
  <conditionalFormatting sqref="L215">
    <cfRule type="cellIs" dxfId="104" priority="139" operator="between">
      <formula>6</formula>
      <formula>9</formula>
    </cfRule>
  </conditionalFormatting>
  <conditionalFormatting sqref="L210">
    <cfRule type="cellIs" dxfId="103" priority="137" operator="between">
      <formula>6</formula>
      <formula>9</formula>
    </cfRule>
  </conditionalFormatting>
  <conditionalFormatting sqref="L237">
    <cfRule type="cellIs" dxfId="102" priority="133" operator="between">
      <formula>6</formula>
      <formula>9</formula>
    </cfRule>
  </conditionalFormatting>
  <conditionalFormatting sqref="AB298">
    <cfRule type="cellIs" dxfId="101" priority="132" stopIfTrue="1" operator="equal">
      <formula>2015</formula>
    </cfRule>
  </conditionalFormatting>
  <conditionalFormatting sqref="R287">
    <cfRule type="cellIs" dxfId="100" priority="125" operator="between">
      <formula>6</formula>
      <formula>9</formula>
    </cfRule>
  </conditionalFormatting>
  <conditionalFormatting sqref="AB279">
    <cfRule type="cellIs" dxfId="99" priority="130" stopIfTrue="1" operator="equal">
      <formula>2015</formula>
    </cfRule>
  </conditionalFormatting>
  <conditionalFormatting sqref="M266">
    <cfRule type="cellIs" dxfId="98" priority="88" operator="between">
      <formula>6</formula>
      <formula>9</formula>
    </cfRule>
  </conditionalFormatting>
  <conditionalFormatting sqref="P215">
    <cfRule type="cellIs" dxfId="97" priority="14" operator="between">
      <formula>6</formula>
      <formula>9</formula>
    </cfRule>
  </conditionalFormatting>
  <conditionalFormatting sqref="AB287">
    <cfRule type="cellIs" dxfId="96" priority="124" stopIfTrue="1" operator="equal">
      <formula>2015</formula>
    </cfRule>
  </conditionalFormatting>
  <conditionalFormatting sqref="K17">
    <cfRule type="cellIs" dxfId="95" priority="102" operator="between">
      <formula>6</formula>
      <formula>9</formula>
    </cfRule>
  </conditionalFormatting>
  <conditionalFormatting sqref="P237">
    <cfRule type="cellIs" dxfId="94" priority="8" operator="between">
      <formula>6</formula>
      <formula>9</formula>
    </cfRule>
  </conditionalFormatting>
  <conditionalFormatting sqref="AB288">
    <cfRule type="cellIs" dxfId="93" priority="118" stopIfTrue="1" operator="equal">
      <formula>2015</formula>
    </cfRule>
  </conditionalFormatting>
  <conditionalFormatting sqref="M268:M269">
    <cfRule type="cellIs" dxfId="92" priority="76" operator="between">
      <formula>6</formula>
      <formula>9</formula>
    </cfRule>
  </conditionalFormatting>
  <conditionalFormatting sqref="K210">
    <cfRule type="cellIs" dxfId="91" priority="96" operator="between">
      <formula>6</formula>
      <formula>9</formula>
    </cfRule>
  </conditionalFormatting>
  <conditionalFormatting sqref="K43">
    <cfRule type="cellIs" dxfId="90" priority="100" operator="between">
      <formula>6</formula>
      <formula>9</formula>
    </cfRule>
  </conditionalFormatting>
  <conditionalFormatting sqref="K214">
    <cfRule type="cellIs" dxfId="89" priority="95" operator="between">
      <formula>6</formula>
      <formula>9</formula>
    </cfRule>
  </conditionalFormatting>
  <conditionalFormatting sqref="K247">
    <cfRule type="cellIs" dxfId="88" priority="93" operator="between">
      <formula>6</formula>
      <formula>9</formula>
    </cfRule>
  </conditionalFormatting>
  <conditionalFormatting sqref="K18:K20">
    <cfRule type="cellIs" dxfId="87" priority="101" operator="between">
      <formula>6</formula>
      <formula>9</formula>
    </cfRule>
  </conditionalFormatting>
  <conditionalFormatting sqref="K193">
    <cfRule type="cellIs" dxfId="86" priority="97" operator="between">
      <formula>6</formula>
      <formula>9</formula>
    </cfRule>
  </conditionalFormatting>
  <conditionalFormatting sqref="K159">
    <cfRule type="cellIs" dxfId="85" priority="103" operator="between">
      <formula>6</formula>
      <formula>9</formula>
    </cfRule>
  </conditionalFormatting>
  <conditionalFormatting sqref="K265">
    <cfRule type="cellIs" dxfId="84" priority="99" operator="between">
      <formula>6</formula>
      <formula>9</formula>
    </cfRule>
  </conditionalFormatting>
  <conditionalFormatting sqref="K217">
    <cfRule type="cellIs" dxfId="83" priority="94" operator="between">
      <formula>6</formula>
      <formula>9</formula>
    </cfRule>
  </conditionalFormatting>
  <conditionalFormatting sqref="K237">
    <cfRule type="cellIs" dxfId="82" priority="92" operator="between">
      <formula>6</formula>
      <formula>9</formula>
    </cfRule>
  </conditionalFormatting>
  <conditionalFormatting sqref="M267 M145:M146 M280:M286">
    <cfRule type="cellIs" dxfId="81" priority="90" operator="between">
      <formula>6</formula>
      <formula>9</formula>
    </cfRule>
  </conditionalFormatting>
  <conditionalFormatting sqref="M228:M229">
    <cfRule type="cellIs" dxfId="80" priority="77" operator="between">
      <formula>6</formula>
      <formula>9</formula>
    </cfRule>
  </conditionalFormatting>
  <conditionalFormatting sqref="M309">
    <cfRule type="cellIs" dxfId="79" priority="87" operator="between">
      <formula>6</formula>
      <formula>9</formula>
    </cfRule>
  </conditionalFormatting>
  <conditionalFormatting sqref="M298">
    <cfRule type="cellIs" dxfId="78" priority="74" operator="between">
      <formula>6</formula>
      <formula>9</formula>
    </cfRule>
  </conditionalFormatting>
  <conditionalFormatting sqref="M265">
    <cfRule type="cellIs" dxfId="77" priority="75" operator="between">
      <formula>6</formula>
      <formula>9</formula>
    </cfRule>
  </conditionalFormatting>
  <conditionalFormatting sqref="M247">
    <cfRule type="cellIs" dxfId="76" priority="73" operator="between">
      <formula>6</formula>
      <formula>9</formula>
    </cfRule>
  </conditionalFormatting>
  <conditionalFormatting sqref="M237">
    <cfRule type="cellIs" dxfId="75" priority="72" operator="between">
      <formula>6</formula>
      <formula>9</formula>
    </cfRule>
  </conditionalFormatting>
  <conditionalFormatting sqref="M279">
    <cfRule type="cellIs" dxfId="74" priority="71" operator="between">
      <formula>6</formula>
      <formula>9</formula>
    </cfRule>
  </conditionalFormatting>
  <conditionalFormatting sqref="M287">
    <cfRule type="cellIs" dxfId="73" priority="70" operator="between">
      <formula>6</formula>
      <formula>9</formula>
    </cfRule>
  </conditionalFormatting>
  <conditionalFormatting sqref="M288">
    <cfRule type="cellIs" dxfId="72" priority="69" operator="between">
      <formula>6</formula>
      <formula>9</formula>
    </cfRule>
  </conditionalFormatting>
  <conditionalFormatting sqref="N237">
    <cfRule type="cellIs" dxfId="71" priority="48" operator="between">
      <formula>6</formula>
      <formula>9</formula>
    </cfRule>
  </conditionalFormatting>
  <conditionalFormatting sqref="Q43">
    <cfRule type="cellIs" dxfId="70" priority="36" operator="between">
      <formula>6</formula>
      <formula>9</formula>
    </cfRule>
  </conditionalFormatting>
  <conditionalFormatting sqref="Q228:Q229">
    <cfRule type="cellIs" dxfId="69" priority="40" operator="between">
      <formula>6</formula>
      <formula>9</formula>
    </cfRule>
  </conditionalFormatting>
  <conditionalFormatting sqref="Q17">
    <cfRule type="cellIs" dxfId="68" priority="38" operator="between">
      <formula>6</formula>
      <formula>9</formula>
    </cfRule>
  </conditionalFormatting>
  <conditionalFormatting sqref="Q309">
    <cfRule type="cellIs" dxfId="67" priority="41" operator="between">
      <formula>6</formula>
      <formula>9</formula>
    </cfRule>
  </conditionalFormatting>
  <conditionalFormatting sqref="Q268:Q269">
    <cfRule type="cellIs" dxfId="66" priority="39" operator="between">
      <formula>6</formula>
      <formula>9</formula>
    </cfRule>
  </conditionalFormatting>
  <conditionalFormatting sqref="Q18:Q20">
    <cfRule type="cellIs" dxfId="65" priority="37" operator="between">
      <formula>6</formula>
      <formula>9</formula>
    </cfRule>
  </conditionalFormatting>
  <conditionalFormatting sqref="Q265">
    <cfRule type="cellIs" dxfId="64" priority="35" operator="between">
      <formula>6</formula>
      <formula>9</formula>
    </cfRule>
  </conditionalFormatting>
  <conditionalFormatting sqref="Q298">
    <cfRule type="cellIs" dxfId="63" priority="34" operator="between">
      <formula>6</formula>
      <formula>9</formula>
    </cfRule>
  </conditionalFormatting>
  <conditionalFormatting sqref="Q33">
    <cfRule type="cellIs" dxfId="62" priority="45" operator="between">
      <formula>6</formula>
      <formula>9</formula>
    </cfRule>
  </conditionalFormatting>
  <conditionalFormatting sqref="Q267 Q44 Q34:Q42 Q21:Q25 Q280:Q286">
    <cfRule type="cellIs" dxfId="61" priority="46" operator="between">
      <formula>6</formula>
      <formula>9</formula>
    </cfRule>
  </conditionalFormatting>
  <conditionalFormatting sqref="Q266">
    <cfRule type="cellIs" dxfId="60" priority="42" operator="between">
      <formula>6</formula>
      <formula>9</formula>
    </cfRule>
  </conditionalFormatting>
  <conditionalFormatting sqref="Q247">
    <cfRule type="cellIs" dxfId="59" priority="33" operator="between">
      <formula>6</formula>
      <formula>9</formula>
    </cfRule>
  </conditionalFormatting>
  <conditionalFormatting sqref="Q237">
    <cfRule type="cellIs" dxfId="58" priority="32" operator="between">
      <formula>6</formula>
      <formula>9</formula>
    </cfRule>
  </conditionalFormatting>
  <conditionalFormatting sqref="Q279">
    <cfRule type="cellIs" dxfId="57" priority="31" operator="between">
      <formula>6</formula>
      <formula>9</formula>
    </cfRule>
  </conditionalFormatting>
  <conditionalFormatting sqref="Q287">
    <cfRule type="cellIs" dxfId="56" priority="30" operator="between">
      <formula>6</formula>
      <formula>9</formula>
    </cfRule>
  </conditionalFormatting>
  <conditionalFormatting sqref="Q288">
    <cfRule type="cellIs" dxfId="55" priority="29" operator="between">
      <formula>6</formula>
      <formula>9</formula>
    </cfRule>
  </conditionalFormatting>
  <conditionalFormatting sqref="P267 P44 P34:P42 P216 P21:P25 P270 P192 P211:P213">
    <cfRule type="cellIs" dxfId="54" priority="28" operator="between">
      <formula>6</formula>
      <formula>9</formula>
    </cfRule>
  </conditionalFormatting>
  <conditionalFormatting sqref="P33">
    <cfRule type="cellIs" dxfId="53" priority="27" operator="between">
      <formula>6</formula>
      <formula>9</formula>
    </cfRule>
  </conditionalFormatting>
  <conditionalFormatting sqref="P266">
    <cfRule type="cellIs" dxfId="52" priority="24" operator="between">
      <formula>6</formula>
      <formula>9</formula>
    </cfRule>
  </conditionalFormatting>
  <conditionalFormatting sqref="P228:P229">
    <cfRule type="cellIs" dxfId="51" priority="23" operator="between">
      <formula>6</formula>
      <formula>9</formula>
    </cfRule>
  </conditionalFormatting>
  <conditionalFormatting sqref="P268:P269">
    <cfRule type="cellIs" dxfId="50" priority="22" operator="between">
      <formula>6</formula>
      <formula>9</formula>
    </cfRule>
  </conditionalFormatting>
  <conditionalFormatting sqref="P18:P20">
    <cfRule type="cellIs" dxfId="49" priority="17" operator="between">
      <formula>6</formula>
      <formula>9</formula>
    </cfRule>
  </conditionalFormatting>
  <conditionalFormatting sqref="P159">
    <cfRule type="cellIs" dxfId="48" priority="19" operator="between">
      <formula>6</formula>
      <formula>9</formula>
    </cfRule>
  </conditionalFormatting>
  <conditionalFormatting sqref="P17">
    <cfRule type="cellIs" dxfId="47" priority="18" operator="between">
      <formula>6</formula>
      <formula>9</formula>
    </cfRule>
  </conditionalFormatting>
  <conditionalFormatting sqref="P43">
    <cfRule type="cellIs" dxfId="46" priority="16" operator="between">
      <formula>6</formula>
      <formula>9</formula>
    </cfRule>
  </conditionalFormatting>
  <conditionalFormatting sqref="P265">
    <cfRule type="cellIs" dxfId="45" priority="15" operator="between">
      <formula>6</formula>
      <formula>9</formula>
    </cfRule>
  </conditionalFormatting>
  <conditionalFormatting sqref="P193">
    <cfRule type="cellIs" dxfId="44" priority="13" operator="between">
      <formula>6</formula>
      <formula>9</formula>
    </cfRule>
  </conditionalFormatting>
  <conditionalFormatting sqref="P210">
    <cfRule type="cellIs" dxfId="43" priority="12" operator="between">
      <formula>6</formula>
      <formula>9</formula>
    </cfRule>
  </conditionalFormatting>
  <conditionalFormatting sqref="P214">
    <cfRule type="cellIs" dxfId="42" priority="11" operator="between">
      <formula>6</formula>
      <formula>9</formula>
    </cfRule>
  </conditionalFormatting>
  <conditionalFormatting sqref="P217">
    <cfRule type="cellIs" dxfId="41" priority="10" operator="between">
      <formula>6</formula>
      <formula>9</formula>
    </cfRule>
  </conditionalFormatting>
  <conditionalFormatting sqref="P247">
    <cfRule type="cellIs" dxfId="40" priority="9" operator="between">
      <formula>6</formula>
      <formula>9</formula>
    </cfRule>
  </conditionalFormatting>
  <conditionalFormatting sqref="C148:C227">
    <cfRule type="expression" dxfId="39" priority="7">
      <formula>AB148=2016</formula>
    </cfRule>
  </conditionalFormatting>
  <conditionalFormatting sqref="C3:C144">
    <cfRule type="expression" dxfId="38" priority="2">
      <formula>AB3=2016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201"/>
  <sheetViews>
    <sheetView showGridLines="0" topLeftCell="A7" workbookViewId="0">
      <selection activeCell="C20" sqref="C20"/>
    </sheetView>
  </sheetViews>
  <sheetFormatPr baseColWidth="10" defaultRowHeight="14.25" x14ac:dyDescent="0.2"/>
  <cols>
    <col min="1" max="7" width="24.375" style="1" customWidth="1"/>
    <col min="8" max="9" width="19.25" style="1" customWidth="1"/>
    <col min="10" max="10" width="20.625" style="1" bestFit="1" customWidth="1"/>
    <col min="11" max="14" width="15.625" style="1" bestFit="1" customWidth="1"/>
    <col min="15" max="18" width="15.5" style="1" bestFit="1" customWidth="1"/>
    <col min="19" max="22" width="14.25" style="1" bestFit="1" customWidth="1"/>
    <col min="23" max="16384" width="11" style="1"/>
  </cols>
  <sheetData>
    <row r="1" spans="1:9" ht="30" customHeight="1" x14ac:dyDescent="0.2">
      <c r="A1" s="18" t="s">
        <v>129</v>
      </c>
      <c r="B1" s="14" t="s">
        <v>8</v>
      </c>
      <c r="C1" s="2" t="s">
        <v>224</v>
      </c>
      <c r="D1" s="2" t="s">
        <v>2</v>
      </c>
      <c r="E1" s="2" t="s">
        <v>3</v>
      </c>
      <c r="F1" s="2" t="s">
        <v>7</v>
      </c>
      <c r="G1" s="192" t="s">
        <v>399</v>
      </c>
      <c r="H1" s="193">
        <f>INDEX(BSL!$E$3:$E$310,MATCH(Auswahl!$A$29,BSL!$A$3:$A$310,0),1)</f>
        <v>1</v>
      </c>
    </row>
    <row r="2" spans="1:9" ht="30" customHeight="1" x14ac:dyDescent="0.2">
      <c r="A2" s="19">
        <v>1</v>
      </c>
      <c r="B2" s="15" t="s">
        <v>233</v>
      </c>
      <c r="C2" s="17">
        <v>275</v>
      </c>
      <c r="D2" s="65">
        <v>45</v>
      </c>
      <c r="E2" s="65">
        <v>95</v>
      </c>
      <c r="F2" s="65">
        <v>95</v>
      </c>
    </row>
    <row r="3" spans="1:9" ht="30" customHeight="1" x14ac:dyDescent="0.2">
      <c r="A3" s="19">
        <v>2</v>
      </c>
      <c r="B3" s="15" t="s">
        <v>234</v>
      </c>
      <c r="C3" s="191">
        <v>250</v>
      </c>
      <c r="D3" s="65">
        <v>45</v>
      </c>
      <c r="E3" s="65">
        <v>95</v>
      </c>
      <c r="F3" s="65">
        <v>95</v>
      </c>
    </row>
    <row r="4" spans="1:9" ht="30" customHeight="1" x14ac:dyDescent="0.2">
      <c r="A4" s="20">
        <v>3</v>
      </c>
      <c r="B4" s="16" t="s">
        <v>6</v>
      </c>
      <c r="C4" s="17">
        <v>200</v>
      </c>
      <c r="D4" s="65">
        <v>45</v>
      </c>
      <c r="E4" s="65">
        <v>95</v>
      </c>
      <c r="F4" s="65">
        <v>95</v>
      </c>
    </row>
    <row r="5" spans="1:9" ht="30" customHeight="1" x14ac:dyDescent="0.2">
      <c r="A5" s="19">
        <v>4</v>
      </c>
      <c r="B5" s="15" t="s">
        <v>4</v>
      </c>
      <c r="C5" s="17">
        <v>225</v>
      </c>
      <c r="D5" s="65">
        <v>45</v>
      </c>
      <c r="E5" s="65">
        <v>95</v>
      </c>
      <c r="F5" s="65">
        <v>95</v>
      </c>
    </row>
    <row r="6" spans="1:9" ht="30" customHeight="1" x14ac:dyDescent="0.2">
      <c r="A6" s="21">
        <v>5</v>
      </c>
      <c r="B6" s="17" t="s">
        <v>132</v>
      </c>
      <c r="C6" s="17">
        <v>250</v>
      </c>
      <c r="D6" s="65">
        <v>45</v>
      </c>
      <c r="E6" s="65">
        <v>95</v>
      </c>
      <c r="F6" s="65">
        <v>95</v>
      </c>
    </row>
    <row r="7" spans="1:9" ht="30" customHeight="1" thickBot="1" x14ac:dyDescent="0.25"/>
    <row r="8" spans="1:9" ht="30" customHeight="1" x14ac:dyDescent="0.2">
      <c r="A8" s="22"/>
      <c r="B8" s="55" t="s">
        <v>258</v>
      </c>
      <c r="C8" s="48">
        <v>1</v>
      </c>
      <c r="D8" s="48">
        <v>2</v>
      </c>
      <c r="E8" s="48">
        <v>3</v>
      </c>
      <c r="F8" s="48">
        <v>4</v>
      </c>
      <c r="G8" s="47">
        <v>5</v>
      </c>
      <c r="H8" s="47">
        <v>6</v>
      </c>
      <c r="I8" s="46">
        <v>7</v>
      </c>
    </row>
    <row r="9" spans="1:9" ht="30" customHeight="1" x14ac:dyDescent="0.2">
      <c r="A9" s="49" t="s">
        <v>9</v>
      </c>
      <c r="B9" s="56" t="s">
        <v>247</v>
      </c>
      <c r="C9" s="51" t="s">
        <v>226</v>
      </c>
      <c r="D9" s="23" t="s">
        <v>230</v>
      </c>
      <c r="E9" s="23" t="s">
        <v>248</v>
      </c>
      <c r="F9" s="23" t="s">
        <v>394</v>
      </c>
      <c r="G9" s="23" t="s">
        <v>228</v>
      </c>
      <c r="H9" s="23" t="s">
        <v>227</v>
      </c>
      <c r="I9" s="23" t="s">
        <v>241</v>
      </c>
    </row>
    <row r="10" spans="1:9" ht="30" customHeight="1" x14ac:dyDescent="0.2">
      <c r="A10" s="50"/>
      <c r="B10" s="57" t="str">
        <f>INDEX(C10:I10,1,MATCH($B$28,$C$8:$I$8,0))</f>
        <v>gesackt</v>
      </c>
      <c r="C10" s="52" t="s">
        <v>235</v>
      </c>
      <c r="D10" s="25" t="s">
        <v>235</v>
      </c>
      <c r="E10" s="25" t="s">
        <v>235</v>
      </c>
      <c r="F10" s="25" t="s">
        <v>235</v>
      </c>
      <c r="G10" s="26" t="s">
        <v>251</v>
      </c>
      <c r="H10" s="26" t="s">
        <v>251</v>
      </c>
      <c r="I10" s="26" t="s">
        <v>1</v>
      </c>
    </row>
    <row r="11" spans="1:9" ht="30" customHeight="1" x14ac:dyDescent="0.2">
      <c r="A11" s="50">
        <v>1</v>
      </c>
      <c r="B11" s="255">
        <f>INDEX(C11:I11,1,MATCH($B$28,$C$8:$I$8,0))</f>
        <v>50</v>
      </c>
      <c r="C11" s="53">
        <v>0.5</v>
      </c>
      <c r="D11" s="43">
        <v>1</v>
      </c>
      <c r="E11" s="38">
        <v>0.75</v>
      </c>
      <c r="F11" s="39">
        <v>0.75</v>
      </c>
      <c r="G11" s="39">
        <v>0.9</v>
      </c>
      <c r="H11" s="39">
        <v>0.5</v>
      </c>
      <c r="I11" s="27">
        <v>50</v>
      </c>
    </row>
    <row r="12" spans="1:9" ht="30" customHeight="1" x14ac:dyDescent="0.2">
      <c r="A12" s="50">
        <v>2</v>
      </c>
      <c r="B12" s="255">
        <f>INDEX(C12:I12,1,MATCH($B$28,$C$8:$I$8,0))</f>
        <v>1000</v>
      </c>
      <c r="C12" s="53"/>
      <c r="D12" s="196">
        <v>12</v>
      </c>
      <c r="E12" s="45">
        <v>7.5</v>
      </c>
      <c r="F12" s="41"/>
      <c r="G12" s="41">
        <v>18</v>
      </c>
      <c r="H12" s="41">
        <v>15</v>
      </c>
      <c r="I12" s="27">
        <v>1000</v>
      </c>
    </row>
    <row r="13" spans="1:9" ht="30" customHeight="1" x14ac:dyDescent="0.2">
      <c r="A13" s="50">
        <v>3</v>
      </c>
      <c r="B13" s="253">
        <f>INDEX(C13:I13,1,MATCH($B$28,$C$8:$I$8,0))</f>
        <v>0</v>
      </c>
      <c r="C13" s="54"/>
      <c r="D13" s="42">
        <v>25</v>
      </c>
      <c r="E13" s="45">
        <v>15</v>
      </c>
      <c r="F13" s="41"/>
      <c r="G13" s="41"/>
      <c r="H13" s="196">
        <v>12</v>
      </c>
      <c r="I13" s="28"/>
    </row>
    <row r="14" spans="1:9" ht="30" customHeight="1" thickBot="1" x14ac:dyDescent="0.25">
      <c r="A14" s="50">
        <v>4</v>
      </c>
      <c r="B14" s="254">
        <f>INDEX(C14:I14,1,MATCH($B$28,$C$8:$I$8,0))</f>
        <v>0</v>
      </c>
      <c r="C14" s="54"/>
      <c r="D14" s="40"/>
      <c r="E14" s="29"/>
      <c r="F14" s="40"/>
      <c r="G14" s="40"/>
      <c r="H14" s="40"/>
      <c r="I14" s="29"/>
    </row>
    <row r="15" spans="1:9" ht="30" customHeight="1" x14ac:dyDescent="0.2">
      <c r="A15" s="22"/>
      <c r="C15" s="341" t="s">
        <v>232</v>
      </c>
      <c r="D15" s="24" t="s">
        <v>136</v>
      </c>
      <c r="E15" s="44" t="s">
        <v>250</v>
      </c>
      <c r="F15" s="189" t="s">
        <v>394</v>
      </c>
      <c r="G15" s="24" t="s">
        <v>231</v>
      </c>
      <c r="H15" s="24" t="s">
        <v>232</v>
      </c>
      <c r="I15" s="24"/>
    </row>
    <row r="16" spans="1:9" ht="18" customHeight="1" x14ac:dyDescent="0.2"/>
    <row r="17" spans="1:8" ht="18" customHeight="1" x14ac:dyDescent="0.2">
      <c r="A17" s="36" t="s">
        <v>249</v>
      </c>
      <c r="B17" s="37" t="s">
        <v>9</v>
      </c>
      <c r="C17" s="158" t="s">
        <v>466</v>
      </c>
      <c r="D17" s="64"/>
      <c r="E17" s="64"/>
      <c r="F17" s="64"/>
      <c r="G17" s="64"/>
      <c r="H17" s="64"/>
    </row>
    <row r="18" spans="1:8" ht="18" x14ac:dyDescent="0.2">
      <c r="A18" s="248" t="str">
        <f>INDEX(B20:B87,MATCH('Bedarf berechnen'!C5,Auswahl!A20:A87,0),1)</f>
        <v>RGT Reform - A</v>
      </c>
      <c r="B18" s="249">
        <f>INDEX(BSL!$D$3:$D$310,MATCH(Auswahl!A19,BSL!$A$3:$A$310,0),1)</f>
        <v>7</v>
      </c>
      <c r="C18" s="32">
        <v>1</v>
      </c>
      <c r="D18" s="32">
        <v>2</v>
      </c>
      <c r="E18" s="32">
        <v>3</v>
      </c>
      <c r="F18" s="32">
        <v>4</v>
      </c>
      <c r="G18" s="32">
        <v>5</v>
      </c>
      <c r="H18" s="180"/>
    </row>
    <row r="19" spans="1:8" ht="30" customHeight="1" x14ac:dyDescent="0.2">
      <c r="A19" s="249">
        <f>INDEX(BSL!A3:A310,MATCH(Auswahl!A18,BSL!C3:C310,0),1)</f>
        <v>624</v>
      </c>
      <c r="B19" s="33" t="str">
        <f>INDEX(Hauptfrucht,MATCH('Bedarf berechnen'!$C$4,Auswahl!$A$2:$A$6,0))</f>
        <v>Winterweizen</v>
      </c>
      <c r="C19" s="3" t="s">
        <v>242</v>
      </c>
      <c r="D19" s="3" t="s">
        <v>243</v>
      </c>
      <c r="E19" s="3" t="s">
        <v>244</v>
      </c>
      <c r="F19" s="3" t="s">
        <v>245</v>
      </c>
      <c r="G19" s="3" t="s">
        <v>246</v>
      </c>
      <c r="H19" s="181"/>
    </row>
    <row r="20" spans="1:8" x14ac:dyDescent="0.2">
      <c r="A20" s="32">
        <v>1</v>
      </c>
      <c r="B20" s="31" t="str">
        <f>INDEX(C20:G20,1,MATCH('Bedarf berechnen'!$C$4,Auswahl!$C$18:$G$18,0))</f>
        <v>RGT Reform - A</v>
      </c>
      <c r="C20" s="334" t="str">
        <f>BSL!$C$151</f>
        <v>California</v>
      </c>
      <c r="D20" s="334" t="str">
        <f>BSL!$C$202</f>
        <v>KWS Meridian</v>
      </c>
      <c r="E20" s="332" t="str">
        <f>BSL!$C$236</f>
        <v>Dukato</v>
      </c>
      <c r="F20" s="332" t="str">
        <f>BSL!$C$271</f>
        <v>Adverdo</v>
      </c>
      <c r="G20" s="339" t="str">
        <f>BSL!$C$126</f>
        <v>RGT Reform - A</v>
      </c>
      <c r="H20" s="182"/>
    </row>
    <row r="21" spans="1:8" x14ac:dyDescent="0.2">
      <c r="A21" s="32">
        <v>2</v>
      </c>
      <c r="B21" s="31" t="str">
        <f>INDEX(C21:G21,1,MATCH('Bedarf berechnen'!$C$4,Auswahl!$C$18:$G$18,0))</f>
        <v>Elixer - C</v>
      </c>
      <c r="C21" s="334" t="str">
        <f>BSL!$C$176</f>
        <v>Sandra</v>
      </c>
      <c r="D21" s="334" t="str">
        <f>BSL!$C$207</f>
        <v>Lomerit</v>
      </c>
      <c r="E21" s="332" t="str">
        <f>BSL!$C$233</f>
        <v>Brasetto</v>
      </c>
      <c r="F21" s="332" t="str">
        <f>BSL!$C$284</f>
        <v>Grenado</v>
      </c>
      <c r="G21" s="339" t="str">
        <f>BSL!$C$44</f>
        <v>Elixer - C</v>
      </c>
      <c r="H21" s="182"/>
    </row>
    <row r="22" spans="1:8" x14ac:dyDescent="0.2">
      <c r="A22" s="32">
        <v>3</v>
      </c>
      <c r="B22" s="31" t="str">
        <f>INDEX(C22:G22,1,MATCH('Bedarf berechnen'!$C$4,Auswahl!$C$18:$G$18,0))</f>
        <v>Patras - A</v>
      </c>
      <c r="C22" s="339" t="str">
        <f>BSL!$C$165</f>
        <v>KWS Infinity</v>
      </c>
      <c r="D22" s="334" t="str">
        <f>BSL!$C$197</f>
        <v>Joker</v>
      </c>
      <c r="E22" s="332" t="str">
        <f>BSL!$C$252</f>
        <v>Palazzo</v>
      </c>
      <c r="F22" s="332" t="str">
        <f>BSL!$C$272</f>
        <v>Agostino</v>
      </c>
      <c r="G22" s="339" t="str">
        <f>BSL!$C$115</f>
        <v>Patras - A</v>
      </c>
      <c r="H22" s="182"/>
    </row>
    <row r="23" spans="1:8" x14ac:dyDescent="0.2">
      <c r="A23" s="32">
        <v>4</v>
      </c>
      <c r="B23" s="31" t="str">
        <f>INDEX(C23:G23,1,MATCH('Bedarf berechnen'!$C$4,Auswahl!$C$18:$G$18,0))</f>
        <v>Tobak - B</v>
      </c>
      <c r="C23" s="334" t="str">
        <f>BSL!$C$170</f>
        <v xml:space="preserve">Matros </v>
      </c>
      <c r="D23" s="334" t="str">
        <f>BSL!$C$216</f>
        <v>Quadriga</v>
      </c>
      <c r="E23" s="332" t="str">
        <f>BSL!$C$244</f>
        <v>KWS Bono</v>
      </c>
      <c r="F23" s="332" t="str">
        <f>BSL!$C$302</f>
        <v>SU Agendus</v>
      </c>
      <c r="G23" s="339" t="str">
        <f>BSL!$C$138</f>
        <v>Tobak - B</v>
      </c>
      <c r="H23" s="182"/>
    </row>
    <row r="24" spans="1:8" x14ac:dyDescent="0.2">
      <c r="A24" s="32">
        <v>5</v>
      </c>
      <c r="B24" s="31" t="str">
        <f>INDEX(C24:G24,1,MATCH('Bedarf berechnen'!$C$4,Auswahl!$C$18:$G$18,0))</f>
        <v>Benchmark - B</v>
      </c>
      <c r="C24" s="334" t="str">
        <f>BSL!$C$178</f>
        <v>SU Vireni</v>
      </c>
      <c r="D24" s="334" t="str">
        <f>BSL!$C$221</f>
        <v>SU Ellen</v>
      </c>
      <c r="E24" s="332" t="str">
        <f>BSL!$C$260</f>
        <v>SU Mephisto</v>
      </c>
      <c r="F24" s="332" t="str">
        <f>BSL!$C$309</f>
        <v>Tulus</v>
      </c>
      <c r="G24" s="339" t="str">
        <f>BSL!$C$23</f>
        <v>Benchmark - B</v>
      </c>
      <c r="H24" s="182"/>
    </row>
    <row r="25" spans="1:8" x14ac:dyDescent="0.2">
      <c r="A25" s="30"/>
      <c r="B25" s="30"/>
      <c r="C25" s="137"/>
      <c r="D25" s="132"/>
      <c r="E25" s="30"/>
      <c r="F25" s="30"/>
      <c r="G25" s="30"/>
      <c r="H25" s="30"/>
    </row>
    <row r="26" spans="1:8" x14ac:dyDescent="0.2">
      <c r="A26" s="30"/>
      <c r="B26" s="30"/>
      <c r="C26" s="137"/>
      <c r="D26" s="137"/>
      <c r="E26" s="30"/>
      <c r="F26" s="30"/>
      <c r="G26" s="30"/>
      <c r="H26" s="30"/>
    </row>
    <row r="27" spans="1:8" ht="18" customHeight="1" x14ac:dyDescent="0.2">
      <c r="A27" s="36" t="s">
        <v>249</v>
      </c>
      <c r="B27" s="37" t="s">
        <v>9</v>
      </c>
      <c r="C27" s="63" t="s">
        <v>214</v>
      </c>
      <c r="D27" s="64"/>
      <c r="E27" s="64"/>
      <c r="F27" s="64"/>
      <c r="G27" s="64"/>
      <c r="H27" s="30"/>
    </row>
    <row r="28" spans="1:8" ht="18" x14ac:dyDescent="0.2">
      <c r="A28" s="35" t="str">
        <f>INDEX(B30:B171,MATCH(Sortenvergleich!D6,Auswahl!A30:A171,0),1)</f>
        <v>Akratos - A</v>
      </c>
      <c r="B28" s="249">
        <f>INDEX(BSL!$D$3:$D$310,MATCH(Auswahl!A29,BSL!$A$3:$A$310,0),1)</f>
        <v>7</v>
      </c>
      <c r="C28" s="32">
        <v>1</v>
      </c>
      <c r="D28" s="32">
        <v>2</v>
      </c>
      <c r="E28" s="32">
        <v>3</v>
      </c>
      <c r="F28" s="32">
        <v>4</v>
      </c>
      <c r="G28" s="32">
        <v>5</v>
      </c>
      <c r="H28" s="30"/>
    </row>
    <row r="29" spans="1:8" ht="30" customHeight="1" x14ac:dyDescent="0.2">
      <c r="A29" s="34">
        <f>INDEX(BSL!A3:A310,MATCH(Auswahl!A28,BSL!C3:C310,0),1)</f>
        <v>502</v>
      </c>
      <c r="B29" s="325" t="s">
        <v>234</v>
      </c>
      <c r="C29" s="326" t="s">
        <v>242</v>
      </c>
      <c r="D29" s="326" t="s">
        <v>243</v>
      </c>
      <c r="E29" s="326" t="s">
        <v>244</v>
      </c>
      <c r="F29" s="326" t="s">
        <v>245</v>
      </c>
      <c r="G29" s="327" t="s">
        <v>246</v>
      </c>
      <c r="H29" s="30"/>
    </row>
    <row r="30" spans="1:8" x14ac:dyDescent="0.2">
      <c r="A30" s="277">
        <v>1</v>
      </c>
      <c r="B30" s="278" t="str">
        <f>INDEX(C30:G30,1,MATCH('Bedarf berechnen'!$C$4,Auswahl!$C$18:$G$18,0))</f>
        <v>Adler - E</v>
      </c>
      <c r="C30" s="257" t="str">
        <f>BSL!C148</f>
        <v>Albertine</v>
      </c>
      <c r="D30" s="257" t="str">
        <f>BSL!C182</f>
        <v>Amelie</v>
      </c>
      <c r="E30" s="257" t="str">
        <f>BSL!C231</f>
        <v>Amilo</v>
      </c>
      <c r="F30" s="257" t="str">
        <f>BSL!C271</f>
        <v>Adverdo</v>
      </c>
      <c r="G30" s="279" t="str">
        <f>BSL!C3</f>
        <v>Adler - E</v>
      </c>
      <c r="H30" s="30"/>
    </row>
    <row r="31" spans="1:8" x14ac:dyDescent="0.2">
      <c r="A31" s="277">
        <v>2</v>
      </c>
      <c r="B31" s="278" t="str">
        <f>INDEX(C31:G31,1,MATCH('Bedarf berechnen'!$C$4,Auswahl!$C$18:$G$18,0))</f>
        <v>Akratos - A</v>
      </c>
      <c r="C31" s="257" t="str">
        <f>BSL!C149</f>
        <v xml:space="preserve">Anisette </v>
      </c>
      <c r="D31" s="257" t="str">
        <f>BSL!C183</f>
        <v xml:space="preserve">Amrai </v>
      </c>
      <c r="E31" s="257" t="str">
        <f>BSL!C232</f>
        <v>Bellami</v>
      </c>
      <c r="F31" s="257" t="str">
        <f>BSL!C272</f>
        <v>Agostino</v>
      </c>
      <c r="G31" s="279" t="str">
        <f>BSL!C4</f>
        <v>Akratos - A</v>
      </c>
      <c r="H31" s="30"/>
    </row>
    <row r="32" spans="1:8" x14ac:dyDescent="0.2">
      <c r="A32" s="277">
        <v>3</v>
      </c>
      <c r="B32" s="278" t="str">
        <f>INDEX(C32:G32,1,MATCH('Bedarf berechnen'!$C$4,Auswahl!$C$18:$G$18,0))</f>
        <v>Akteur - E</v>
      </c>
      <c r="C32" s="257" t="str">
        <f>BSL!C150</f>
        <v xml:space="preserve">Augusta </v>
      </c>
      <c r="D32" s="257" t="str">
        <f>BSL!C184</f>
        <v>Anja</v>
      </c>
      <c r="E32" s="257" t="str">
        <f>BSL!C233</f>
        <v>Brasetto</v>
      </c>
      <c r="F32" s="257" t="str">
        <f>BSL!C273</f>
        <v>Agrano</v>
      </c>
      <c r="G32" s="279" t="str">
        <f>BSL!C5</f>
        <v>Akteur - E</v>
      </c>
      <c r="H32" s="30"/>
    </row>
    <row r="33" spans="1:8" x14ac:dyDescent="0.2">
      <c r="A33" s="277">
        <v>4</v>
      </c>
      <c r="B33" s="278" t="str">
        <f>INDEX(C33:G33,1,MATCH('Bedarf berechnen'!$C$4,Auswahl!$C$18:$G$18,0))</f>
        <v>Alexander - B</v>
      </c>
      <c r="C33" s="257" t="str">
        <f>BSL!C151</f>
        <v>California</v>
      </c>
      <c r="D33" s="257" t="str">
        <f>BSL!C185</f>
        <v>Antonella</v>
      </c>
      <c r="E33" s="257" t="str">
        <f>BSL!C234</f>
        <v>Conduct</v>
      </c>
      <c r="F33" s="257" t="str">
        <f>BSL!C274</f>
        <v>Amarillo 105</v>
      </c>
      <c r="G33" s="279" t="str">
        <f>BSL!C6</f>
        <v>Alexander - B</v>
      </c>
      <c r="H33" s="30"/>
    </row>
    <row r="34" spans="1:8" x14ac:dyDescent="0.2">
      <c r="A34" s="277">
        <v>5</v>
      </c>
      <c r="B34" s="278" t="str">
        <f>INDEX(C34:G34,1,MATCH('Bedarf berechnen'!$C$4,Auswahl!$C$18:$G$18,0))</f>
        <v>Alfons - B</v>
      </c>
      <c r="C34" s="257" t="str">
        <f>BSL!C152</f>
        <v>Caribic</v>
      </c>
      <c r="D34" s="257" t="str">
        <f>BSL!C186</f>
        <v>Bazooka (H) - neu</v>
      </c>
      <c r="E34" s="257" t="str">
        <f>BSL!C235</f>
        <v>Dankowskie Diament</v>
      </c>
      <c r="F34" s="257" t="str">
        <f>BSL!C275</f>
        <v>Atletico</v>
      </c>
      <c r="G34" s="279" t="str">
        <f>BSL!C7</f>
        <v>Alfons - B</v>
      </c>
      <c r="H34" s="30"/>
    </row>
    <row r="35" spans="1:8" x14ac:dyDescent="0.2">
      <c r="A35" s="277">
        <v>6</v>
      </c>
      <c r="B35" s="278" t="str">
        <f>INDEX(C35:G35,1,MATCH('Bedarf berechnen'!$C$4,Auswahl!$C$18:$G$18,0))</f>
        <v xml:space="preserve">Altigo - </v>
      </c>
      <c r="C35" s="257" t="str">
        <f>BSL!C153</f>
        <v>Chalup</v>
      </c>
      <c r="D35" s="257" t="str">
        <f>BSL!C187</f>
        <v>Bella</v>
      </c>
      <c r="E35" s="257" t="str">
        <f>BSL!C236</f>
        <v>Dukato</v>
      </c>
      <c r="F35" s="257" t="str">
        <f>BSL!C276</f>
        <v>Balu PZO (für GPS)</v>
      </c>
      <c r="G35" s="279" t="str">
        <f>BSL!C8</f>
        <v xml:space="preserve">Altigo - </v>
      </c>
      <c r="H35" s="30"/>
    </row>
    <row r="36" spans="1:8" x14ac:dyDescent="0.2">
      <c r="A36" s="277">
        <v>7</v>
      </c>
      <c r="B36" s="278" t="str">
        <f>INDEX(C36:G36,1,MATCH('Bedarf berechnen'!$C$4,Auswahl!$C$18:$G$18,0))</f>
        <v>Ambello - (A)</v>
      </c>
      <c r="C36" s="257" t="str">
        <f>BSL!C154</f>
        <v>Colonia</v>
      </c>
      <c r="D36" s="257" t="str">
        <f>BSL!C188</f>
        <v>Celoona (H)</v>
      </c>
      <c r="E36" s="257" t="str">
        <f>BSL!C237</f>
        <v>Generator</v>
      </c>
      <c r="F36" s="257" t="str">
        <f>BSL!C277</f>
        <v>Barolo</v>
      </c>
      <c r="G36" s="279" t="str">
        <f>BSL!C9</f>
        <v>Ambello - (A)</v>
      </c>
      <c r="H36" s="30"/>
    </row>
    <row r="37" spans="1:8" x14ac:dyDescent="0.2">
      <c r="A37" s="277">
        <v>8</v>
      </c>
      <c r="B37" s="278" t="str">
        <f>INDEX(C37:G37,1,MATCH('Bedarf berechnen'!$C$4,Auswahl!$C$18:$G$18,0))</f>
        <v>Anapolis - C</v>
      </c>
      <c r="C37" s="257" t="str">
        <f>BSL!C155</f>
        <v>Duplex</v>
      </c>
      <c r="D37" s="257" t="str">
        <f>BSL!C189</f>
        <v xml:space="preserve">Christelle </v>
      </c>
      <c r="E37" s="257" t="str">
        <f>BSL!C238</f>
        <v>Gonello</v>
      </c>
      <c r="F37" s="257" t="str">
        <f>BSL!C278</f>
        <v>Benetto</v>
      </c>
      <c r="G37" s="279" t="str">
        <f>BSL!C10</f>
        <v>Anapolis - C</v>
      </c>
      <c r="H37" s="30"/>
    </row>
    <row r="38" spans="1:8" x14ac:dyDescent="0.2">
      <c r="A38" s="277">
        <v>9</v>
      </c>
      <c r="B38" s="278" t="str">
        <f>INDEX(C38:G38,1,MATCH('Bedarf berechnen'!$C$4,Auswahl!$C$18:$G$18,0))</f>
        <v>Apertus - A</v>
      </c>
      <c r="C38" s="257" t="str">
        <f>BSL!C156</f>
        <v>Effi - neu</v>
      </c>
      <c r="D38" s="257" t="str">
        <f>BSL!C190</f>
        <v>Daisy</v>
      </c>
      <c r="E38" s="257" t="str">
        <f>BSL!C239</f>
        <v>Guttino</v>
      </c>
      <c r="F38" s="257" t="str">
        <f>BSL!C279</f>
        <v>Borowik (für GPS)</v>
      </c>
      <c r="G38" s="279" t="str">
        <f>BSL!C11</f>
        <v>Apertus - A</v>
      </c>
      <c r="H38" s="30"/>
    </row>
    <row r="39" spans="1:8" x14ac:dyDescent="0.2">
      <c r="A39" s="277">
        <v>10</v>
      </c>
      <c r="B39" s="278" t="str">
        <f>INDEX(C39:G39,1,MATCH('Bedarf berechnen'!$C$4,Auswahl!$C$18:$G$18,0))</f>
        <v>Apian - B</v>
      </c>
      <c r="C39" s="257" t="str">
        <f>BSL!C157</f>
        <v xml:space="preserve">Famosa </v>
      </c>
      <c r="D39" s="257" t="str">
        <f>BSL!C191</f>
        <v>Etincel</v>
      </c>
      <c r="E39" s="257" t="str">
        <f>BSL!C240</f>
        <v>Helltop</v>
      </c>
      <c r="F39" s="257" t="str">
        <f>BSL!C280</f>
        <v>Cando</v>
      </c>
      <c r="G39" s="279" t="str">
        <f>BSL!C12</f>
        <v>Apian - B</v>
      </c>
      <c r="H39" s="30"/>
    </row>
    <row r="40" spans="1:8" x14ac:dyDescent="0.2">
      <c r="A40" s="277">
        <v>11</v>
      </c>
      <c r="B40" s="278" t="str">
        <f>INDEX(C40:G40,1,MATCH('Bedarf berechnen'!$C$4,Auswahl!$C$18:$G$18,0))</f>
        <v>Apostel - A</v>
      </c>
      <c r="C40" s="257" t="str">
        <f>BSL!C158</f>
        <v>Findora</v>
      </c>
      <c r="D40" s="257" t="str">
        <f>BSL!C192</f>
        <v>Fridericus</v>
      </c>
      <c r="E40" s="257" t="str">
        <f>BSL!C241</f>
        <v>Hellvus</v>
      </c>
      <c r="F40" s="257" t="str">
        <f>BSL!C281</f>
        <v>Cosinus</v>
      </c>
      <c r="G40" s="279" t="str">
        <f>BSL!C13</f>
        <v>Apostel - A</v>
      </c>
      <c r="H40" s="30"/>
    </row>
    <row r="41" spans="1:8" x14ac:dyDescent="0.2">
      <c r="A41" s="277">
        <v>12</v>
      </c>
      <c r="B41" s="278" t="str">
        <f>INDEX(C41:G41,1,MATCH('Bedarf berechnen'!$C$4,Auswahl!$C$18:$G$18,0))</f>
        <v>Arezzo - (B)</v>
      </c>
      <c r="C41" s="257" t="str">
        <f>BSL!C159</f>
        <v>Fox</v>
      </c>
      <c r="D41" s="257" t="str">
        <f>BSL!C193</f>
        <v>Galation (H)</v>
      </c>
      <c r="E41" s="257" t="str">
        <f>BSL!C242</f>
        <v>Inspector</v>
      </c>
      <c r="F41" s="257" t="str">
        <f>BSL!C282</f>
        <v>Cultivo</v>
      </c>
      <c r="G41" s="279" t="str">
        <f>BSL!C14</f>
        <v>Arezzo - (B)</v>
      </c>
      <c r="H41" s="30"/>
    </row>
    <row r="42" spans="1:8" x14ac:dyDescent="0.2">
      <c r="A42" s="277">
        <v>13</v>
      </c>
      <c r="B42" s="278" t="str">
        <f>INDEX(C42:G42,1,MATCH('Bedarf berechnen'!$C$4,Auswahl!$C$18:$G$18,0))</f>
        <v>Arktis - E</v>
      </c>
      <c r="C42" s="257" t="str">
        <f>BSL!C160</f>
        <v>Hickory</v>
      </c>
      <c r="D42" s="257" t="str">
        <f>BSL!C194</f>
        <v xml:space="preserve">Henriette </v>
      </c>
      <c r="E42" s="257" t="str">
        <f>BSL!C243</f>
        <v>Kapitän</v>
      </c>
      <c r="F42" s="257" t="str">
        <f>BSL!C283</f>
        <v>Dinaro (EU)</v>
      </c>
      <c r="G42" s="279" t="str">
        <f>BSL!C15</f>
        <v>Arktis - E</v>
      </c>
      <c r="H42" s="30"/>
    </row>
    <row r="43" spans="1:8" x14ac:dyDescent="0.2">
      <c r="A43" s="277">
        <v>14</v>
      </c>
      <c r="B43" s="278" t="str">
        <f>INDEX(C43:G43,1,MATCH('Bedarf berechnen'!$C$4,Auswahl!$C$18:$G$18,0))</f>
        <v>Atomic - A</v>
      </c>
      <c r="C43" s="257" t="str">
        <f>BSL!C161</f>
        <v>Kathmandu - neu</v>
      </c>
      <c r="D43" s="257" t="str">
        <f>BSL!C195</f>
        <v xml:space="preserve">Highlight </v>
      </c>
      <c r="E43" s="257" t="str">
        <f>BSL!C244</f>
        <v>KWS Bono</v>
      </c>
      <c r="F43" s="257" t="str">
        <f>BSL!C284</f>
        <v>Grenado</v>
      </c>
      <c r="G43" s="279" t="str">
        <f>BSL!C16</f>
        <v>Atomic - A</v>
      </c>
      <c r="H43" s="30"/>
    </row>
    <row r="44" spans="1:8" x14ac:dyDescent="0.2">
      <c r="A44" s="277">
        <v>15</v>
      </c>
      <c r="B44" s="278" t="str">
        <f>INDEX(C44:G44,1,MATCH('Bedarf berechnen'!$C$4,Auswahl!$C$18:$G$18,0))</f>
        <v>Attraktion - A</v>
      </c>
      <c r="C44" s="257" t="str">
        <f>BSL!C162</f>
        <v>KWS Ariane</v>
      </c>
      <c r="D44" s="257" t="str">
        <f>BSL!C196</f>
        <v>Hobbit (H)</v>
      </c>
      <c r="E44" s="257" t="str">
        <f>BSL!C245</f>
        <v>KWS Delgado</v>
      </c>
      <c r="F44" s="257" t="str">
        <f>BSL!C285</f>
        <v>Gringo (EU)</v>
      </c>
      <c r="G44" s="279" t="str">
        <f>BSL!C17</f>
        <v>Attraktion - A</v>
      </c>
      <c r="H44" s="30"/>
    </row>
    <row r="45" spans="1:8" x14ac:dyDescent="0.2">
      <c r="A45" s="277">
        <v>16</v>
      </c>
      <c r="B45" s="278" t="str">
        <f>INDEX(C45:G45,1,MATCH('Bedarf berechnen'!$C$4,Auswahl!$C$18:$G$18,0))</f>
        <v>Avenir - A</v>
      </c>
      <c r="C45" s="257" t="str">
        <f>BSL!C163</f>
        <v>KWS Cassia</v>
      </c>
      <c r="D45" s="257" t="str">
        <f>BSL!C197</f>
        <v>Joker</v>
      </c>
      <c r="E45" s="257" t="str">
        <f>BSL!C246</f>
        <v>KWS Progas</v>
      </c>
      <c r="F45" s="257" t="str">
        <f>BSL!C286</f>
        <v>HYT Gamma (H)</v>
      </c>
      <c r="G45" s="279" t="str">
        <f>BSL!C18</f>
        <v>Avenir - A</v>
      </c>
      <c r="H45" s="30"/>
    </row>
    <row r="46" spans="1:8" x14ac:dyDescent="0.2">
      <c r="A46" s="277">
        <v>17</v>
      </c>
      <c r="B46" s="278" t="str">
        <f>INDEX(C46:G46,1,MATCH('Bedarf berechnen'!$C$4,Auswahl!$C$18:$G$18,0))</f>
        <v>Axioma - E</v>
      </c>
      <c r="C46" s="257" t="str">
        <f>BSL!C164</f>
        <v>KWS Glacier</v>
      </c>
      <c r="D46" s="257" t="str">
        <f>BSL!C198</f>
        <v>Kathleen</v>
      </c>
      <c r="E46" s="257" t="str">
        <f>BSL!C247</f>
        <v>KWS Protherm</v>
      </c>
      <c r="F46" s="257" t="str">
        <f>BSL!C287</f>
        <v>HYT Max (H für GPS)</v>
      </c>
      <c r="G46" s="279" t="str">
        <f>BSL!C19</f>
        <v>Axioma - E</v>
      </c>
      <c r="H46" s="30"/>
    </row>
    <row r="47" spans="1:8" x14ac:dyDescent="0.2">
      <c r="A47" s="277">
        <v>18</v>
      </c>
      <c r="B47" s="278" t="str">
        <f>INDEX(C47:G47,1,MATCH('Bedarf berechnen'!$C$4,Auswahl!$C$18:$G$18,0))</f>
        <v>Barranco - E</v>
      </c>
      <c r="C47" s="257" t="str">
        <f>BSL!C165</f>
        <v>KWS Infinity</v>
      </c>
      <c r="D47" s="257" t="str">
        <f>BSL!C199</f>
        <v>Kaylin</v>
      </c>
      <c r="E47" s="257" t="str">
        <f>BSL!C248</f>
        <v>Marcelo</v>
      </c>
      <c r="F47" s="257" t="str">
        <f>BSL!C288</f>
        <v>HYT Prime (H für GPS)</v>
      </c>
      <c r="G47" s="279" t="str">
        <f>BSL!C20</f>
        <v>Barranco - E</v>
      </c>
      <c r="H47" s="30"/>
    </row>
    <row r="48" spans="1:8" x14ac:dyDescent="0.2">
      <c r="A48" s="277">
        <v>19</v>
      </c>
      <c r="B48" s="278" t="str">
        <f>INDEX(C48:G48,1,MATCH('Bedarf berechnen'!$C$4,Auswahl!$C$18:$G$18,0))</f>
        <v>Barok (EU) - (B)</v>
      </c>
      <c r="C48" s="257" t="str">
        <f>BSL!C166</f>
        <v>KWS Joy</v>
      </c>
      <c r="D48" s="257" t="str">
        <f>BSL!C200</f>
        <v>KWS Keeper</v>
      </c>
      <c r="E48" s="257" t="str">
        <f>BSL!C249</f>
        <v>Matador</v>
      </c>
      <c r="F48" s="257" t="str">
        <f>BSL!C289</f>
        <v>Inpetto (EU)</v>
      </c>
      <c r="G48" s="279" t="str">
        <f>BSL!C21</f>
        <v>Barok (EU) - (B)</v>
      </c>
      <c r="H48" s="30"/>
    </row>
    <row r="49" spans="1:8" x14ac:dyDescent="0.2">
      <c r="A49" s="277">
        <v>20</v>
      </c>
      <c r="B49" s="278" t="str">
        <f>INDEX(C49:G49,1,MATCH('Bedarf berechnen'!$C$4,Auswahl!$C$18:$G$18,0))</f>
        <v>Batis - A</v>
      </c>
      <c r="C49" s="257" t="str">
        <f>BSL!C167</f>
        <v>KWS Liga</v>
      </c>
      <c r="D49" s="257" t="str">
        <f>BSL!C201</f>
        <v>KWS Kosmos</v>
      </c>
      <c r="E49" s="257" t="str">
        <f>BSL!C250</f>
        <v>Minello</v>
      </c>
      <c r="F49" s="257" t="str">
        <f>BSL!C290</f>
        <v>KWS Aveo</v>
      </c>
      <c r="G49" s="279" t="str">
        <f>BSL!C22</f>
        <v>Batis - A</v>
      </c>
      <c r="H49" s="30"/>
    </row>
    <row r="50" spans="1:8" x14ac:dyDescent="0.2">
      <c r="A50" s="277">
        <v>21</v>
      </c>
      <c r="B50" s="278" t="str">
        <f>INDEX(C50:G50,1,MATCH('Bedarf berechnen'!$C$4,Auswahl!$C$18:$G$18,0))</f>
        <v>Benchmark - B</v>
      </c>
      <c r="C50" s="257" t="str">
        <f>BSL!C168</f>
        <v>KWS Scala</v>
      </c>
      <c r="D50" s="257" t="str">
        <f>BSL!C202</f>
        <v>KWS Meridian</v>
      </c>
      <c r="E50" s="257" t="str">
        <f>BSL!C251</f>
        <v>Nikita</v>
      </c>
      <c r="F50" s="257" t="str">
        <f>BSL!C291</f>
        <v>Lombardo</v>
      </c>
      <c r="G50" s="279" t="str">
        <f>BSL!C23</f>
        <v>Benchmark - B</v>
      </c>
      <c r="H50" s="30"/>
    </row>
    <row r="51" spans="1:8" x14ac:dyDescent="0.2">
      <c r="A51" s="277">
        <v>22</v>
      </c>
      <c r="B51" s="278" t="str">
        <f>INDEX(C51:G51,1,MATCH('Bedarf berechnen'!$C$4,Auswahl!$C$18:$G$18,0))</f>
        <v>Bernstein - E</v>
      </c>
      <c r="C51" s="257" t="str">
        <f>BSL!C169</f>
        <v>Malwinta</v>
      </c>
      <c r="D51" s="257" t="str">
        <f>BSL!C203</f>
        <v>KWS Tenor</v>
      </c>
      <c r="E51" s="257" t="str">
        <f>BSL!C252</f>
        <v>Palazzo</v>
      </c>
      <c r="F51" s="257" t="str">
        <f>BSL!C292</f>
        <v>Massimo</v>
      </c>
      <c r="G51" s="279" t="str">
        <f>BSL!C24</f>
        <v>Bernstein - E</v>
      </c>
      <c r="H51" s="30"/>
    </row>
    <row r="52" spans="1:8" x14ac:dyDescent="0.2">
      <c r="A52" s="277">
        <v>23</v>
      </c>
      <c r="B52" s="278" t="str">
        <f>INDEX(C52:G52,1,MATCH('Bedarf berechnen'!$C$4,Auswahl!$C$18:$G$18,0))</f>
        <v>Bombus - C</v>
      </c>
      <c r="C52" s="257" t="str">
        <f>BSL!C170</f>
        <v xml:space="preserve">Matros </v>
      </c>
      <c r="D52" s="257" t="str">
        <f>BSL!C204</f>
        <v>KWS Tonic</v>
      </c>
      <c r="E52" s="257" t="str">
        <f>BSL!C253</f>
        <v>Recrut</v>
      </c>
      <c r="F52" s="257" t="str">
        <f>BSL!C293</f>
        <v>Mikado</v>
      </c>
      <c r="G52" s="279" t="str">
        <f>BSL!C25</f>
        <v>Bombus - C</v>
      </c>
      <c r="H52" s="30"/>
    </row>
    <row r="53" spans="1:8" x14ac:dyDescent="0.2">
      <c r="A53" s="277">
        <v>24</v>
      </c>
      <c r="B53" s="278" t="str">
        <f>INDEX(C53:G53,1,MATCH('Bedarf berechnen'!$C$4,Auswahl!$C$18:$G$18,0))</f>
        <v>Bonanza - B</v>
      </c>
      <c r="C53" s="257" t="str">
        <f>BSL!C171</f>
        <v>Metaxa</v>
      </c>
      <c r="D53" s="257" t="str">
        <f>BSL!C205</f>
        <v>Leibniz</v>
      </c>
      <c r="E53" s="257" t="str">
        <f>BSL!C254</f>
        <v>SU Allawi</v>
      </c>
      <c r="F53" s="257" t="str">
        <f>BSL!C294</f>
        <v>Moderato</v>
      </c>
      <c r="G53" s="279" t="str">
        <f>BSL!C26</f>
        <v>Bonanza - B</v>
      </c>
      <c r="H53" s="30"/>
    </row>
    <row r="54" spans="1:8" x14ac:dyDescent="0.2">
      <c r="A54" s="277">
        <v>25</v>
      </c>
      <c r="B54" s="278" t="str">
        <f>INDEX(C54:G54,1,MATCH('Bedarf berechnen'!$C$4,Auswahl!$C$18:$G$18,0))</f>
        <v>Boregar - (A)</v>
      </c>
      <c r="C54" s="257" t="str">
        <f>BSL!C172</f>
        <v xml:space="preserve">MH Firenzza </v>
      </c>
      <c r="D54" s="257" t="str">
        <f>BSL!C206</f>
        <v>LG Veronika - neu</v>
      </c>
      <c r="E54" s="257" t="str">
        <f>BSL!C255</f>
        <v>SU Bendix</v>
      </c>
      <c r="F54" s="257" t="str">
        <f>BSL!C295</f>
        <v>Pigmej</v>
      </c>
      <c r="G54" s="279" t="str">
        <f>BSL!C27</f>
        <v>Boregar - (A)</v>
      </c>
      <c r="H54" s="30"/>
    </row>
    <row r="55" spans="1:8" x14ac:dyDescent="0.2">
      <c r="A55" s="277">
        <v>26</v>
      </c>
      <c r="B55" s="278" t="str">
        <f>INDEX(C55:G55,1,MATCH('Bedarf berechnen'!$C$4,Auswahl!$C$18:$G$18,0))</f>
        <v>Bosporus - B</v>
      </c>
      <c r="C55" s="257" t="str">
        <f>BSL!C173</f>
        <v>Paroli</v>
      </c>
      <c r="D55" s="257" t="str">
        <f>BSL!C207</f>
        <v>Lomerit</v>
      </c>
      <c r="E55" s="257" t="str">
        <f>BSL!C256</f>
        <v>SU Composit</v>
      </c>
      <c r="F55" s="257" t="str">
        <f>BSL!C296</f>
        <v>Remiko</v>
      </c>
      <c r="G55" s="279" t="str">
        <f>BSL!C28</f>
        <v>Bosporus - B</v>
      </c>
      <c r="H55" s="30"/>
    </row>
    <row r="56" spans="1:8" x14ac:dyDescent="0.2">
      <c r="A56" s="277">
        <v>27</v>
      </c>
      <c r="B56" s="278" t="str">
        <f>INDEX(C56:G56,1,MATCH('Bedarf berechnen'!$C$4,Auswahl!$C$18:$G$18,0))</f>
        <v>Boxer - C</v>
      </c>
      <c r="C56" s="257" t="str">
        <f>BSL!C174</f>
        <v xml:space="preserve">Precosa </v>
      </c>
      <c r="D56" s="257" t="str">
        <f>BSL!C208</f>
        <v>Loreley</v>
      </c>
      <c r="E56" s="257" t="str">
        <f>BSL!C257</f>
        <v>SU Cossani</v>
      </c>
      <c r="F56" s="257" t="str">
        <f>BSL!C297</f>
        <v>Rhenio</v>
      </c>
      <c r="G56" s="279" t="str">
        <f>BSL!C29</f>
        <v>Boxer - C</v>
      </c>
      <c r="H56" s="30"/>
    </row>
    <row r="57" spans="1:8" x14ac:dyDescent="0.2">
      <c r="A57" s="277">
        <v>28</v>
      </c>
      <c r="B57" s="278" t="str">
        <f>INDEX(C57:G57,1,MATCH('Bedarf berechnen'!$C$4,Auswahl!$C$18:$G$18,0))</f>
        <v>Brilliant - A</v>
      </c>
      <c r="C57" s="257" t="str">
        <f>BSL!C175</f>
        <v>Rubinesse - neu</v>
      </c>
      <c r="D57" s="257" t="str">
        <f>BSL!C209</f>
        <v xml:space="preserve">Medina </v>
      </c>
      <c r="E57" s="257" t="str">
        <f>BSL!C258</f>
        <v>SU Drive</v>
      </c>
      <c r="F57" s="257" t="str">
        <f>BSL!C298</f>
        <v>Salto</v>
      </c>
      <c r="G57" s="279" t="str">
        <f>BSL!C30</f>
        <v>Brilliant - A</v>
      </c>
      <c r="H57" s="30"/>
    </row>
    <row r="58" spans="1:8" x14ac:dyDescent="0.2">
      <c r="A58" s="277">
        <v>29</v>
      </c>
      <c r="B58" s="278" t="str">
        <f>INDEX(C58:G58,1,MATCH('Bedarf berechnen'!$C$4,Auswahl!$C$18:$G$18,0))</f>
        <v>Bussard - E</v>
      </c>
      <c r="C58" s="257" t="str">
        <f>BSL!C176</f>
        <v>Sandra</v>
      </c>
      <c r="D58" s="257" t="str">
        <f>BSL!C210</f>
        <v xml:space="preserve">Naomie </v>
      </c>
      <c r="E58" s="257" t="str">
        <f>BSL!C259</f>
        <v>SU Forsetti</v>
      </c>
      <c r="F58" s="257" t="str">
        <f>BSL!C299</f>
        <v>Securo</v>
      </c>
      <c r="G58" s="279" t="str">
        <f>BSL!C31</f>
        <v>Bussard - E</v>
      </c>
      <c r="H58" s="30"/>
    </row>
    <row r="59" spans="1:8" x14ac:dyDescent="0.2">
      <c r="A59" s="277">
        <v>30</v>
      </c>
      <c r="B59" s="278" t="str">
        <f>INDEX(C59:G59,1,MATCH('Bedarf berechnen'!$C$4,Auswahl!$C$18:$G$18,0))</f>
        <v>Capone* - A</v>
      </c>
      <c r="C59" s="257" t="str">
        <f>BSL!C177</f>
        <v xml:space="preserve">Stendal </v>
      </c>
      <c r="D59" s="257" t="str">
        <f>BSL!C211</f>
        <v>Nerz</v>
      </c>
      <c r="E59" s="257" t="str">
        <f>BSL!C260</f>
        <v>SU Mephisto</v>
      </c>
      <c r="F59" s="257" t="str">
        <f>BSL!C300</f>
        <v>Sequenz</v>
      </c>
      <c r="G59" s="279" t="str">
        <f>BSL!C32</f>
        <v>Capone* - A</v>
      </c>
      <c r="H59" s="30"/>
    </row>
    <row r="60" spans="1:8" x14ac:dyDescent="0.2">
      <c r="A60" s="277">
        <v>31</v>
      </c>
      <c r="B60" s="278" t="str">
        <f>INDEX(C60:G60,1,MATCH('Bedarf berechnen'!$C$4,Auswahl!$C$18:$G$18,0))</f>
        <v>Chevalier - (A)</v>
      </c>
      <c r="C60" s="257" t="str">
        <f>BSL!C178</f>
        <v>SU Vireni</v>
      </c>
      <c r="D60" s="257" t="str">
        <f>BSL!C212</f>
        <v>Otto</v>
      </c>
      <c r="E60" s="257" t="str">
        <f>BSL!C261</f>
        <v>SU Nasri</v>
      </c>
      <c r="F60" s="257" t="str">
        <f>BSL!C301</f>
        <v>Silverado</v>
      </c>
      <c r="G60" s="279" t="str">
        <f>BSL!C33</f>
        <v>Chevalier - (A)</v>
      </c>
      <c r="H60" s="30"/>
    </row>
    <row r="61" spans="1:8" x14ac:dyDescent="0.2">
      <c r="A61" s="277">
        <v>32</v>
      </c>
      <c r="B61" s="278" t="str">
        <f>INDEX(C61:G61,1,MATCH('Bedarf berechnen'!$C$4,Auswahl!$C$18:$G$18,0))</f>
        <v>Colonia - B</v>
      </c>
      <c r="C61" s="257" t="str">
        <f>BSL!C179</f>
        <v>Wintmalt</v>
      </c>
      <c r="D61" s="257" t="str">
        <f>BSL!C213</f>
        <v>Pabloo (H)</v>
      </c>
      <c r="E61" s="257" t="str">
        <f>BSL!C262</f>
        <v>SU Performer</v>
      </c>
      <c r="F61" s="257" t="str">
        <f>BSL!C302</f>
        <v>SU Agendus</v>
      </c>
      <c r="G61" s="279" t="str">
        <f>BSL!C34</f>
        <v>Colonia - B</v>
      </c>
      <c r="H61" s="30"/>
    </row>
    <row r="62" spans="1:8" x14ac:dyDescent="0.2">
      <c r="A62" s="277">
        <v>33</v>
      </c>
      <c r="B62" s="278" t="str">
        <f>INDEX(C62:G62,1,MATCH('Bedarf berechnen'!$C$4,Auswahl!$C$18:$G$18,0))</f>
        <v>Cubus - A</v>
      </c>
      <c r="C62" s="257" t="str">
        <f>BSL!C180</f>
        <v xml:space="preserve">Zephyr </v>
      </c>
      <c r="D62" s="257" t="str">
        <f>BSL!C214</f>
        <v xml:space="preserve">Pelican </v>
      </c>
      <c r="E62" s="257" t="str">
        <f>BSL!C263</f>
        <v>SU Phönix</v>
      </c>
      <c r="F62" s="257" t="str">
        <f>BSL!C303</f>
        <v>SW Talentro</v>
      </c>
      <c r="G62" s="279" t="str">
        <f>BSL!C35</f>
        <v>Cubus - A</v>
      </c>
      <c r="H62" s="30"/>
    </row>
    <row r="63" spans="1:8" x14ac:dyDescent="0.2">
      <c r="A63" s="277">
        <v>34</v>
      </c>
      <c r="B63" s="278" t="str">
        <f>INDEX(C63:G63,1,MATCH('Bedarf berechnen'!$C$4,Auswahl!$C$18:$G$18,0))</f>
        <v>Dekan - B</v>
      </c>
      <c r="C63" s="257" t="str">
        <f>BSL!C181</f>
        <v>Zirene</v>
      </c>
      <c r="D63" s="257" t="str">
        <f>BSL!C215</f>
        <v>Pharaoo (H)</v>
      </c>
      <c r="E63" s="257" t="str">
        <f>BSL!C264</f>
        <v>SU Santini</v>
      </c>
      <c r="F63" s="257" t="str">
        <f>BSL!C304</f>
        <v>Tantris</v>
      </c>
      <c r="G63" s="279" t="str">
        <f>BSL!C36</f>
        <v>Dekan - B</v>
      </c>
      <c r="H63" s="30"/>
    </row>
    <row r="64" spans="1:8" x14ac:dyDescent="0.2">
      <c r="A64" s="277">
        <v>35</v>
      </c>
      <c r="B64" s="278" t="str">
        <f>INDEX(C64:G64,1,MATCH('Bedarf berechnen'!$C$4,Auswahl!$C$18:$G$18,0))</f>
        <v>Desamo - B</v>
      </c>
      <c r="C64" s="257"/>
      <c r="D64" s="257" t="str">
        <f>BSL!C216</f>
        <v>Quadriga</v>
      </c>
      <c r="E64" s="257" t="str">
        <f>BSL!C265</f>
        <v>SU Sattelit</v>
      </c>
      <c r="F64" s="257" t="str">
        <f>BSL!C305</f>
        <v>Tarzan</v>
      </c>
      <c r="G64" s="279" t="str">
        <f>BSL!C37</f>
        <v>Desamo - B</v>
      </c>
      <c r="H64" s="30"/>
    </row>
    <row r="65" spans="1:8" x14ac:dyDescent="0.2">
      <c r="A65" s="277">
        <v>36</v>
      </c>
      <c r="B65" s="278" t="str">
        <f>INDEX(C65:G65,1,MATCH('Bedarf berechnen'!$C$4,Auswahl!$C$18:$G$18,0))</f>
        <v>Design - B</v>
      </c>
      <c r="C65" s="257"/>
      <c r="D65" s="257" t="str">
        <f>BSL!C217</f>
        <v>Roseval</v>
      </c>
      <c r="E65" s="257" t="str">
        <f>BSL!C266</f>
        <v>SU Stakkato</v>
      </c>
      <c r="F65" s="257" t="str">
        <f>BSL!C306</f>
        <v>Trigold</v>
      </c>
      <c r="G65" s="279" t="str">
        <f>BSL!C38</f>
        <v>Design - B</v>
      </c>
      <c r="H65" s="30"/>
    </row>
    <row r="66" spans="1:8" x14ac:dyDescent="0.2">
      <c r="A66" s="277">
        <v>37</v>
      </c>
      <c r="B66" s="278" t="str">
        <f>INDEX(C66:G66,1,MATCH('Bedarf berechnen'!$C$4,Auswahl!$C$18:$G$18,0))</f>
        <v>Diantha - C</v>
      </c>
      <c r="C66" s="257"/>
      <c r="D66" s="257" t="str">
        <f>BSL!C218</f>
        <v xml:space="preserve">Saturn </v>
      </c>
      <c r="E66" s="257" t="str">
        <f>BSL!C267</f>
        <v>Visello</v>
      </c>
      <c r="F66" s="257" t="str">
        <f>BSL!C307</f>
        <v>Trimmer</v>
      </c>
      <c r="G66" s="279" t="str">
        <f>BSL!C39</f>
        <v>Diantha - C</v>
      </c>
      <c r="H66" s="30"/>
    </row>
    <row r="67" spans="1:8" x14ac:dyDescent="0.2">
      <c r="A67" s="277">
        <v>38</v>
      </c>
      <c r="B67" s="278" t="str">
        <f>INDEX(C67:G67,1,MATCH('Bedarf berechnen'!$C$4,Auswahl!$C$18:$G$18,0))</f>
        <v>Dichter - A</v>
      </c>
      <c r="C67" s="257"/>
      <c r="D67" s="257" t="str">
        <f>BSL!C219</f>
        <v>Semper</v>
      </c>
      <c r="E67" s="257"/>
      <c r="F67" s="257" t="str">
        <f>BSL!C308</f>
        <v>Trinidad</v>
      </c>
      <c r="G67" s="279" t="str">
        <f>BSL!C40</f>
        <v>Dichter - A</v>
      </c>
      <c r="H67" s="30"/>
    </row>
    <row r="68" spans="1:8" x14ac:dyDescent="0.2">
      <c r="A68" s="277">
        <v>39</v>
      </c>
      <c r="B68" s="278" t="str">
        <f>INDEX(C68:G68,1,MATCH('Bedarf berechnen'!$C$4,Auswahl!$C$18:$G$18,0))</f>
        <v>Discus - A</v>
      </c>
      <c r="C68" s="257"/>
      <c r="D68" s="257" t="str">
        <f>BSL!C220</f>
        <v>Souleyka</v>
      </c>
      <c r="E68" s="257"/>
      <c r="F68" s="257" t="str">
        <f>BSL!C309</f>
        <v>Tulus</v>
      </c>
      <c r="G68" s="279" t="str">
        <f>BSL!C41</f>
        <v>Discus - A</v>
      </c>
      <c r="H68" s="30"/>
    </row>
    <row r="69" spans="1:8" x14ac:dyDescent="0.2">
      <c r="A69" s="277">
        <v>40</v>
      </c>
      <c r="B69" s="278" t="str">
        <f>INDEX(C69:G69,1,MATCH('Bedarf berechnen'!$C$4,Auswahl!$C$18:$G$18,0))</f>
        <v>Edgar - B</v>
      </c>
      <c r="C69" s="257"/>
      <c r="D69" s="257" t="str">
        <f>BSL!C221</f>
        <v>SU Ellen</v>
      </c>
      <c r="E69" s="257"/>
      <c r="F69" s="257" t="str">
        <f>BSL!C310</f>
        <v>Vuka</v>
      </c>
      <c r="G69" s="279" t="str">
        <f>BSL!C42</f>
        <v>Edgar - B</v>
      </c>
      <c r="H69" s="30"/>
    </row>
    <row r="70" spans="1:8" x14ac:dyDescent="0.2">
      <c r="A70" s="277">
        <v>41</v>
      </c>
      <c r="B70" s="278" t="str">
        <f>INDEX(C70:G70,1,MATCH('Bedarf berechnen'!$C$4,Auswahl!$C$18:$G$18,0))</f>
        <v>Edward - B</v>
      </c>
      <c r="C70" s="257"/>
      <c r="D70" s="257" t="str">
        <f>BSL!C222</f>
        <v>SY Leoo (H)</v>
      </c>
      <c r="E70" s="257"/>
      <c r="F70" s="257"/>
      <c r="G70" s="279" t="str">
        <f>BSL!C43</f>
        <v>Edward - B</v>
      </c>
      <c r="H70" s="30"/>
    </row>
    <row r="71" spans="1:8" x14ac:dyDescent="0.2">
      <c r="A71" s="277">
        <v>42</v>
      </c>
      <c r="B71" s="278" t="str">
        <f>INDEX(C71:G71,1,MATCH('Bedarf berechnen'!$C$4,Auswahl!$C$18:$G$18,0))</f>
        <v>Elixer - C</v>
      </c>
      <c r="C71" s="257"/>
      <c r="D71" s="257" t="str">
        <f>BSL!C223</f>
        <v>Tamina</v>
      </c>
      <c r="E71" s="257"/>
      <c r="F71" s="257"/>
      <c r="G71" s="279" t="str">
        <f>BSL!C44</f>
        <v>Elixer - C</v>
      </c>
      <c r="H71" s="30"/>
    </row>
    <row r="72" spans="1:8" x14ac:dyDescent="0.2">
      <c r="A72" s="277">
        <v>43</v>
      </c>
      <c r="B72" s="278" t="str">
        <f>INDEX(C72:G72,1,MATCH('Bedarf berechnen'!$C$4,Auswahl!$C$18:$G$18,0))</f>
        <v>Estivus - A</v>
      </c>
      <c r="C72" s="257"/>
      <c r="D72" s="257" t="str">
        <f>BSL!C224</f>
        <v>Titus</v>
      </c>
      <c r="E72" s="257"/>
      <c r="F72" s="257"/>
      <c r="G72" s="279" t="str">
        <f>BSL!C45</f>
        <v>Estivus - A</v>
      </c>
      <c r="H72" s="30"/>
    </row>
    <row r="73" spans="1:8" x14ac:dyDescent="0.2">
      <c r="A73" s="277">
        <v>44</v>
      </c>
      <c r="B73" s="278" t="str">
        <f>INDEX(C73:G73,1,MATCH('Bedarf berechnen'!$C$4,Auswahl!$C$18:$G$18,0))</f>
        <v>Famulus - E</v>
      </c>
      <c r="C73" s="257"/>
      <c r="D73" s="257" t="str">
        <f>BSL!C225</f>
        <v>Trooper (H)</v>
      </c>
      <c r="E73" s="257"/>
      <c r="F73" s="280"/>
      <c r="G73" s="279" t="str">
        <f>BSL!C46</f>
        <v>Famulus - E</v>
      </c>
      <c r="H73" s="30"/>
    </row>
    <row r="74" spans="1:8" x14ac:dyDescent="0.2">
      <c r="A74" s="277">
        <v>45</v>
      </c>
      <c r="B74" s="278" t="str">
        <f>INDEX(C74:G74,1,MATCH('Bedarf berechnen'!$C$4,Auswahl!$C$18:$G$18,0))</f>
        <v>Faustus - B</v>
      </c>
      <c r="C74" s="257"/>
      <c r="D74" s="257" t="str">
        <f>BSL!C226</f>
        <v>Wootan (H)</v>
      </c>
      <c r="E74" s="257"/>
      <c r="F74" s="280"/>
      <c r="G74" s="279" t="str">
        <f>BSL!C47</f>
        <v>Faustus - B</v>
      </c>
      <c r="H74" s="30"/>
    </row>
    <row r="75" spans="1:8" x14ac:dyDescent="0.2">
      <c r="A75" s="277">
        <v>46</v>
      </c>
      <c r="B75" s="278" t="str">
        <f>INDEX(C75:G75,1,MATCH('Bedarf berechnen'!$C$4,Auswahl!$C$18:$G$18,0))</f>
        <v>Florian - E</v>
      </c>
      <c r="C75" s="257"/>
      <c r="D75" s="257" t="str">
        <f>BSL!C227</f>
        <v>Zzoom (H)</v>
      </c>
      <c r="E75" s="257"/>
      <c r="F75" s="280"/>
      <c r="G75" s="279" t="str">
        <f>BSL!C48</f>
        <v>Florian - E</v>
      </c>
      <c r="H75" s="30"/>
    </row>
    <row r="76" spans="1:8" x14ac:dyDescent="0.2">
      <c r="A76" s="277">
        <v>47</v>
      </c>
      <c r="B76" s="278" t="str">
        <f>INDEX(C76:G76,1,MATCH('Bedarf berechnen'!$C$4,Auswahl!$C$18:$G$18,0))</f>
        <v>Folklor - (A)</v>
      </c>
      <c r="C76" s="257"/>
      <c r="D76" s="257"/>
      <c r="E76" s="257"/>
      <c r="F76" s="280"/>
      <c r="G76" s="279" t="str">
        <f>BSL!C49</f>
        <v>Folklor - (A)</v>
      </c>
      <c r="H76" s="30"/>
    </row>
    <row r="77" spans="1:8" x14ac:dyDescent="0.2">
      <c r="A77" s="277">
        <v>48</v>
      </c>
      <c r="B77" s="278" t="str">
        <f>INDEX(C77:G77,1,MATCH('Bedarf berechnen'!$C$4,Auswahl!$C$18:$G$18,0))</f>
        <v>Franz - A</v>
      </c>
      <c r="C77" s="257"/>
      <c r="D77" s="257"/>
      <c r="E77" s="280"/>
      <c r="F77" s="280"/>
      <c r="G77" s="279" t="str">
        <f>BSL!C50</f>
        <v>Franz - A</v>
      </c>
      <c r="H77" s="30"/>
    </row>
    <row r="78" spans="1:8" x14ac:dyDescent="0.2">
      <c r="A78" s="277">
        <v>49</v>
      </c>
      <c r="B78" s="278" t="str">
        <f>INDEX(C78:G78,1,MATCH('Bedarf berechnen'!$C$4,Auswahl!$C$18:$G$18,0))</f>
        <v>Galerist - E</v>
      </c>
      <c r="C78" s="257"/>
      <c r="D78" s="257"/>
      <c r="E78" s="280"/>
      <c r="F78" s="280"/>
      <c r="G78" s="279" t="str">
        <f>BSL!C51</f>
        <v>Galerist - E</v>
      </c>
      <c r="H78" s="30"/>
    </row>
    <row r="79" spans="1:8" x14ac:dyDescent="0.2">
      <c r="A79" s="277">
        <v>50</v>
      </c>
      <c r="B79" s="278" t="str">
        <f>INDEX(C79:G79,1,MATCH('Bedarf berechnen'!$C$4,Auswahl!$C$18:$G$18,0))</f>
        <v>Genius - E</v>
      </c>
      <c r="C79" s="257"/>
      <c r="D79" s="257"/>
      <c r="E79" s="280"/>
      <c r="F79" s="280"/>
      <c r="G79" s="279" t="str">
        <f>BSL!C52</f>
        <v>Genius - E</v>
      </c>
      <c r="H79" s="30"/>
    </row>
    <row r="80" spans="1:8" x14ac:dyDescent="0.2">
      <c r="A80" s="277">
        <v>51</v>
      </c>
      <c r="B80" s="278" t="str">
        <f>INDEX(C80:G80,1,MATCH('Bedarf berechnen'!$C$4,Auswahl!$C$18:$G$18,0))</f>
        <v>Glaucus - A</v>
      </c>
      <c r="C80" s="257"/>
      <c r="D80" s="257"/>
      <c r="E80" s="281"/>
      <c r="F80" s="281"/>
      <c r="G80" s="279" t="str">
        <f>BSL!C53</f>
        <v>Glaucus - A</v>
      </c>
      <c r="H80" s="30"/>
    </row>
    <row r="81" spans="1:8" x14ac:dyDescent="0.2">
      <c r="A81" s="277">
        <v>52</v>
      </c>
      <c r="B81" s="278" t="str">
        <f>INDEX(C81:G81,1,MATCH('Bedarf berechnen'!$C$4,Auswahl!$C$18:$G$18,0))</f>
        <v>Gordian - B</v>
      </c>
      <c r="C81" s="257"/>
      <c r="D81" s="257"/>
      <c r="E81" s="257"/>
      <c r="F81" s="281"/>
      <c r="G81" s="279" t="str">
        <f>BSL!C54</f>
        <v>Gordian - B</v>
      </c>
      <c r="H81" s="30"/>
    </row>
    <row r="82" spans="1:8" x14ac:dyDescent="0.2">
      <c r="A82" s="277">
        <v>53</v>
      </c>
      <c r="B82" s="278" t="str">
        <f>INDEX(C82:G82,1,MATCH('Bedarf berechnen'!$C$4,Auswahl!$C$18:$G$18,0))</f>
        <v>Gourmet - E</v>
      </c>
      <c r="C82" s="257"/>
      <c r="D82" s="257"/>
      <c r="E82" s="281"/>
      <c r="F82" s="281"/>
      <c r="G82" s="279" t="str">
        <f>BSL!C55</f>
        <v>Gourmet - E</v>
      </c>
      <c r="H82" s="30"/>
    </row>
    <row r="83" spans="1:8" x14ac:dyDescent="0.2">
      <c r="A83" s="277">
        <v>54</v>
      </c>
      <c r="B83" s="278" t="str">
        <f>INDEX(C83:G83,1,MATCH('Bedarf berechnen'!$C$4,Auswahl!$C$18:$G$18,0))</f>
        <v>Gustav - B</v>
      </c>
      <c r="C83" s="257"/>
      <c r="D83" s="257"/>
      <c r="E83" s="281"/>
      <c r="F83" s="281"/>
      <c r="G83" s="279" t="str">
        <f>BSL!C56</f>
        <v>Gustav - B</v>
      </c>
      <c r="H83" s="30"/>
    </row>
    <row r="84" spans="1:8" x14ac:dyDescent="0.2">
      <c r="A84" s="277">
        <v>55</v>
      </c>
      <c r="B84" s="278" t="str">
        <f>INDEX(C84:G84,1,MATCH('Bedarf berechnen'!$C$4,Auswahl!$C$18:$G$18,0))</f>
        <v>Halvar - B</v>
      </c>
      <c r="C84" s="257"/>
      <c r="D84" s="257"/>
      <c r="E84" s="281"/>
      <c r="F84" s="281"/>
      <c r="G84" s="279" t="str">
        <f>BSL!C57</f>
        <v>Halvar - B</v>
      </c>
      <c r="H84" s="30"/>
    </row>
    <row r="85" spans="1:8" x14ac:dyDescent="0.2">
      <c r="A85" s="277">
        <v>56</v>
      </c>
      <c r="B85" s="278" t="str">
        <f>INDEX(C85:G85,1,MATCH('Bedarf berechnen'!$C$4,Auswahl!$C$18:$G$18,0))</f>
        <v>Hekto - (B)</v>
      </c>
      <c r="C85" s="257"/>
      <c r="D85" s="257"/>
      <c r="E85" s="281"/>
      <c r="F85" s="281"/>
      <c r="G85" s="279" t="str">
        <f>BSL!C58</f>
        <v>Hekto - (B)</v>
      </c>
      <c r="H85" s="30"/>
    </row>
    <row r="86" spans="1:8" x14ac:dyDescent="0.2">
      <c r="A86" s="277">
        <v>57</v>
      </c>
      <c r="B86" s="278" t="str">
        <f>INDEX(C86:G86,1,MATCH('Bedarf berechnen'!$C$4,Auswahl!$C$18:$G$18,0))</f>
        <v>Helmond - E</v>
      </c>
      <c r="C86" s="257"/>
      <c r="D86" s="257"/>
      <c r="E86" s="281"/>
      <c r="F86" s="281"/>
      <c r="G86" s="279" t="str">
        <f>BSL!C59</f>
        <v>Helmond - E</v>
      </c>
      <c r="H86" s="30"/>
    </row>
    <row r="87" spans="1:8" x14ac:dyDescent="0.2">
      <c r="A87" s="277">
        <v>58</v>
      </c>
      <c r="B87" s="278" t="str">
        <f>INDEX(C87:G87,1,MATCH('Bedarf berechnen'!$C$4,Auswahl!$C$18:$G$18,0))</f>
        <v>Hendrik - C</v>
      </c>
      <c r="C87" s="257"/>
      <c r="D87" s="257"/>
      <c r="E87" s="281"/>
      <c r="F87" s="281"/>
      <c r="G87" s="279" t="str">
        <f>BSL!C60</f>
        <v>Hendrik - C</v>
      </c>
      <c r="H87" s="30"/>
    </row>
    <row r="88" spans="1:8" x14ac:dyDescent="0.2">
      <c r="A88" s="277">
        <v>59</v>
      </c>
      <c r="B88" s="278" t="str">
        <f>INDEX(C88:G88,1,MATCH('Bedarf berechnen'!$C$4,Auswahl!$C$18:$G$18,0))</f>
        <v>Hermann - (Ck)</v>
      </c>
      <c r="C88" s="280"/>
      <c r="D88" s="280"/>
      <c r="E88" s="281"/>
      <c r="F88" s="281"/>
      <c r="G88" s="279" t="str">
        <f>BSL!C61</f>
        <v>Hermann - (Ck)</v>
      </c>
      <c r="H88" s="30"/>
    </row>
    <row r="89" spans="1:8" x14ac:dyDescent="0.2">
      <c r="A89" s="277">
        <v>60</v>
      </c>
      <c r="B89" s="278" t="str">
        <f>INDEX(C89:G89,1,MATCH('Bedarf berechnen'!$C$4,Auswahl!$C$18:$G$18,0))</f>
        <v>HYFI (H) - B</v>
      </c>
      <c r="C89" s="280"/>
      <c r="D89" s="280"/>
      <c r="E89" s="281"/>
      <c r="F89" s="281"/>
      <c r="G89" s="279" t="str">
        <f>BSL!C62</f>
        <v>HYFI (H) - B</v>
      </c>
      <c r="H89" s="30"/>
    </row>
    <row r="90" spans="1:8" x14ac:dyDescent="0.2">
      <c r="A90" s="277">
        <v>61</v>
      </c>
      <c r="B90" s="278" t="str">
        <f>INDEX(C90:G90,1,MATCH('Bedarf berechnen'!$C$4,Auswahl!$C$18:$G$18,0))</f>
        <v>Hyland (H) - B</v>
      </c>
      <c r="C90" s="280"/>
      <c r="D90" s="280"/>
      <c r="E90" s="281"/>
      <c r="F90" s="281"/>
      <c r="G90" s="279" t="str">
        <f>BSL!C63</f>
        <v>Hyland (H) - B</v>
      </c>
      <c r="H90" s="30"/>
    </row>
    <row r="91" spans="1:8" x14ac:dyDescent="0.2">
      <c r="A91" s="277">
        <v>62</v>
      </c>
      <c r="B91" s="278" t="str">
        <f>INDEX(C91:G91,1,MATCH('Bedarf berechnen'!$C$4,Auswahl!$C$18:$G$18,0))</f>
        <v>Hystar (H) -</v>
      </c>
      <c r="C91" s="281"/>
      <c r="D91" s="281"/>
      <c r="E91" s="281"/>
      <c r="F91" s="281"/>
      <c r="G91" s="279" t="str">
        <f>BSL!C64</f>
        <v>Hystar (H) -</v>
      </c>
      <c r="H91" s="30"/>
    </row>
    <row r="92" spans="1:8" x14ac:dyDescent="0.2">
      <c r="A92" s="277">
        <v>63</v>
      </c>
      <c r="B92" s="278" t="str">
        <f>INDEX(C92:G92,1,MATCH('Bedarf berechnen'!$C$4,Auswahl!$C$18:$G$18,0))</f>
        <v>Impression - A</v>
      </c>
      <c r="C92" s="281"/>
      <c r="D92" s="257"/>
      <c r="E92" s="281"/>
      <c r="F92" s="281"/>
      <c r="G92" s="279" t="str">
        <f>BSL!C65</f>
        <v>Impression - A</v>
      </c>
      <c r="H92" s="30"/>
    </row>
    <row r="93" spans="1:8" x14ac:dyDescent="0.2">
      <c r="A93" s="277">
        <v>64</v>
      </c>
      <c r="B93" s="278" t="str">
        <f>INDEX(C93:G93,1,MATCH('Bedarf berechnen'!$C$4,Auswahl!$C$18:$G$18,0))</f>
        <v>Inspiration - B</v>
      </c>
      <c r="C93" s="281"/>
      <c r="D93" s="257"/>
      <c r="E93" s="281"/>
      <c r="F93" s="281"/>
      <c r="G93" s="279" t="str">
        <f>BSL!C66</f>
        <v>Inspiration - B</v>
      </c>
      <c r="H93" s="30"/>
    </row>
    <row r="94" spans="1:8" x14ac:dyDescent="0.2">
      <c r="A94" s="277">
        <v>65</v>
      </c>
      <c r="B94" s="278" t="str">
        <f>INDEX(C94:G94,1,MATCH('Bedarf berechnen'!$C$4,Auswahl!$C$18:$G$18,0))</f>
        <v>Intro - B</v>
      </c>
      <c r="C94" s="281"/>
      <c r="D94" s="257"/>
      <c r="E94" s="281"/>
      <c r="F94" s="281"/>
      <c r="G94" s="279" t="str">
        <f>BSL!C67</f>
        <v>Intro - B</v>
      </c>
      <c r="H94" s="30"/>
    </row>
    <row r="95" spans="1:8" x14ac:dyDescent="0.2">
      <c r="A95" s="277">
        <v>66</v>
      </c>
      <c r="B95" s="278" t="str">
        <f>INDEX(C95:G95,1,MATCH('Bedarf berechnen'!$C$4,Auswahl!$C$18:$G$18,0))</f>
        <v>JB Asano - A</v>
      </c>
      <c r="C95" s="281"/>
      <c r="D95" s="257"/>
      <c r="E95" s="281"/>
      <c r="F95" s="281"/>
      <c r="G95" s="279" t="str">
        <f>BSL!C68</f>
        <v>JB Asano - A</v>
      </c>
      <c r="H95" s="30"/>
    </row>
    <row r="96" spans="1:8" x14ac:dyDescent="0.2">
      <c r="A96" s="277">
        <v>67</v>
      </c>
      <c r="B96" s="278" t="str">
        <f>INDEX(C96:G96,1,MATCH('Bedarf berechnen'!$C$4,Auswahl!$C$18:$G$18,0))</f>
        <v>Johnny - B</v>
      </c>
      <c r="C96" s="281"/>
      <c r="D96" s="257"/>
      <c r="E96" s="281"/>
      <c r="F96" s="281"/>
      <c r="G96" s="279" t="str">
        <f>BSL!C69</f>
        <v>Johnny - B</v>
      </c>
      <c r="H96" s="30"/>
    </row>
    <row r="97" spans="1:8" x14ac:dyDescent="0.2">
      <c r="A97" s="277">
        <v>68</v>
      </c>
      <c r="B97" s="278" t="str">
        <f>INDEX(C97:G97,1,MATCH('Bedarf berechnen'!$C$4,Auswahl!$C$18:$G$18,0))</f>
        <v>Joker - A</v>
      </c>
      <c r="C97" s="281"/>
      <c r="D97" s="257"/>
      <c r="E97" s="281"/>
      <c r="F97" s="281"/>
      <c r="G97" s="279" t="str">
        <f>BSL!C70</f>
        <v>Joker - A</v>
      </c>
      <c r="H97" s="30"/>
    </row>
    <row r="98" spans="1:8" x14ac:dyDescent="0.2">
      <c r="A98" s="277">
        <v>69</v>
      </c>
      <c r="B98" s="278" t="str">
        <f>INDEX(C98:G98,1,MATCH('Bedarf berechnen'!$C$4,Auswahl!$C$18:$G$18,0))</f>
        <v>Julius - A</v>
      </c>
      <c r="C98" s="281"/>
      <c r="D98" s="257"/>
      <c r="E98" s="281"/>
      <c r="F98" s="281"/>
      <c r="G98" s="279" t="str">
        <f>BSL!C71</f>
        <v>Julius - A</v>
      </c>
      <c r="H98" s="30"/>
    </row>
    <row r="99" spans="1:8" x14ac:dyDescent="0.2">
      <c r="A99" s="277">
        <v>70</v>
      </c>
      <c r="B99" s="278" t="str">
        <f>INDEX(C99:G99,1,MATCH('Bedarf berechnen'!$C$4,Auswahl!$C$18:$G$18,0))</f>
        <v>Kashmir - A</v>
      </c>
      <c r="C99" s="281"/>
      <c r="D99" s="257"/>
      <c r="E99" s="281"/>
      <c r="F99" s="281"/>
      <c r="G99" s="279" t="str">
        <f>BSL!C72</f>
        <v>Kashmir - A</v>
      </c>
      <c r="H99" s="30"/>
    </row>
    <row r="100" spans="1:8" x14ac:dyDescent="0.2">
      <c r="A100" s="277">
        <v>71</v>
      </c>
      <c r="B100" s="278" t="str">
        <f>INDEX(C100:G100,1,MATCH('Bedarf berechnen'!$C$4,Auswahl!$C$18:$G$18,0))</f>
        <v>Kerubino - (E)</v>
      </c>
      <c r="C100" s="281"/>
      <c r="D100" s="257"/>
      <c r="E100" s="281"/>
      <c r="F100" s="281"/>
      <c r="G100" s="279" t="str">
        <f>BSL!C73</f>
        <v>Kerubino - (E)</v>
      </c>
      <c r="H100" s="30"/>
    </row>
    <row r="101" spans="1:8" x14ac:dyDescent="0.2">
      <c r="A101" s="277">
        <v>72</v>
      </c>
      <c r="B101" s="278" t="str">
        <f>INDEX(C101:G101,1,MATCH('Bedarf berechnen'!$C$4,Auswahl!$C$18:$G$18,0))</f>
        <v>Kometus - A</v>
      </c>
      <c r="C101" s="281"/>
      <c r="D101" s="257"/>
      <c r="E101" s="281"/>
      <c r="F101" s="281"/>
      <c r="G101" s="279" t="str">
        <f>BSL!C74</f>
        <v>Kometus - A</v>
      </c>
      <c r="H101" s="30"/>
    </row>
    <row r="102" spans="1:8" x14ac:dyDescent="0.2">
      <c r="A102" s="277">
        <v>73</v>
      </c>
      <c r="B102" s="278" t="str">
        <f>INDEX(C102:G102,1,MATCH('Bedarf berechnen'!$C$4,Auswahl!$C$18:$G$18,0))</f>
        <v>Kompass - A</v>
      </c>
      <c r="C102" s="281"/>
      <c r="D102" s="257"/>
      <c r="E102" s="281"/>
      <c r="F102" s="281"/>
      <c r="G102" s="279" t="str">
        <f>BSL!C75</f>
        <v>Kompass - A</v>
      </c>
      <c r="H102" s="30"/>
    </row>
    <row r="103" spans="1:8" x14ac:dyDescent="0.2">
      <c r="A103" s="277">
        <v>74</v>
      </c>
      <c r="B103" s="278" t="str">
        <f>INDEX(C103:G103,1,MATCH('Bedarf berechnen'!$C$4,Auswahl!$C$18:$G$18,0))</f>
        <v>Kredo - B</v>
      </c>
      <c r="C103" s="281"/>
      <c r="D103" s="257"/>
      <c r="E103" s="281"/>
      <c r="F103" s="281"/>
      <c r="G103" s="279" t="str">
        <f>BSL!C76</f>
        <v>Kredo - B</v>
      </c>
      <c r="H103" s="30"/>
    </row>
    <row r="104" spans="1:8" x14ac:dyDescent="0.2">
      <c r="A104" s="277">
        <v>75</v>
      </c>
      <c r="B104" s="278" t="str">
        <f>INDEX(C104:G104,1,MATCH('Bedarf berechnen'!$C$4,Auswahl!$C$18:$G$18,0))</f>
        <v>KWS Barny - B</v>
      </c>
      <c r="C104" s="281"/>
      <c r="D104" s="257"/>
      <c r="E104" s="281"/>
      <c r="F104" s="281"/>
      <c r="G104" s="279" t="str">
        <f>BSL!C77</f>
        <v>KWS Barny - B</v>
      </c>
      <c r="H104" s="30"/>
    </row>
    <row r="105" spans="1:8" x14ac:dyDescent="0.2">
      <c r="A105" s="277">
        <v>76</v>
      </c>
      <c r="B105" s="278" t="str">
        <f>INDEX(C105:G105,1,MATCH('Bedarf berechnen'!$C$4,Auswahl!$C$18:$G$18,0))</f>
        <v>KWS Ferrum - B</v>
      </c>
      <c r="C105" s="281"/>
      <c r="D105" s="257"/>
      <c r="E105" s="281"/>
      <c r="F105" s="281"/>
      <c r="G105" s="279" t="str">
        <f>BSL!C78</f>
        <v>KWS Ferrum - B</v>
      </c>
      <c r="H105" s="30"/>
    </row>
    <row r="106" spans="1:8" x14ac:dyDescent="0.2">
      <c r="A106" s="277">
        <v>77</v>
      </c>
      <c r="B106" s="278" t="str">
        <f>INDEX(C106:G106,1,MATCH('Bedarf berechnen'!$C$4,Auswahl!$C$18:$G$18,0))</f>
        <v>KWS Loft - B</v>
      </c>
      <c r="C106" s="281"/>
      <c r="D106" s="257"/>
      <c r="E106" s="281"/>
      <c r="F106" s="281"/>
      <c r="G106" s="279" t="str">
        <f>BSL!C79</f>
        <v>KWS Loft - B</v>
      </c>
      <c r="H106" s="30"/>
    </row>
    <row r="107" spans="1:8" x14ac:dyDescent="0.2">
      <c r="A107" s="277">
        <v>78</v>
      </c>
      <c r="B107" s="278" t="str">
        <f>INDEX(C107:G107,1,MATCH('Bedarf berechnen'!$C$4,Auswahl!$C$18:$G$18,0))</f>
        <v>KWS Maddox** - B</v>
      </c>
      <c r="C107" s="281"/>
      <c r="D107" s="257"/>
      <c r="E107" s="281"/>
      <c r="F107" s="281"/>
      <c r="G107" s="279" t="str">
        <f>BSL!C80</f>
        <v>KWS Maddox** - B</v>
      </c>
      <c r="H107" s="30"/>
    </row>
    <row r="108" spans="1:8" x14ac:dyDescent="0.2">
      <c r="A108" s="277">
        <v>79</v>
      </c>
      <c r="B108" s="278" t="str">
        <f>INDEX(C108:G108,1,MATCH('Bedarf berechnen'!$C$4,Auswahl!$C$18:$G$18,0))</f>
        <v>KWS Magic - A</v>
      </c>
      <c r="C108" s="281"/>
      <c r="D108" s="257"/>
      <c r="E108" s="281"/>
      <c r="F108" s="281"/>
      <c r="G108" s="279" t="str">
        <f>BSL!C81</f>
        <v>KWS Magic - A</v>
      </c>
      <c r="H108" s="30"/>
    </row>
    <row r="109" spans="1:8" x14ac:dyDescent="0.2">
      <c r="A109" s="277">
        <v>80</v>
      </c>
      <c r="B109" s="278" t="str">
        <f>INDEX(C109:G109,1,MATCH('Bedarf berechnen'!$C$4,Auswahl!$C$18:$G$18,0))</f>
        <v>KWS Milaneco - E</v>
      </c>
      <c r="C109" s="281"/>
      <c r="D109" s="257"/>
      <c r="E109" s="281"/>
      <c r="F109" s="281"/>
      <c r="G109" s="279" t="str">
        <f>BSL!C82</f>
        <v>KWS Milaneco - E</v>
      </c>
      <c r="H109" s="30"/>
    </row>
    <row r="110" spans="1:8" x14ac:dyDescent="0.2">
      <c r="A110" s="277">
        <v>81</v>
      </c>
      <c r="B110" s="278" t="str">
        <f>INDEX(C110:G110,1,MATCH('Bedarf berechnen'!$C$4,Auswahl!$C$18:$G$18,0))</f>
        <v>KWS Montana - E</v>
      </c>
      <c r="C110" s="281"/>
      <c r="D110" s="257"/>
      <c r="E110" s="281"/>
      <c r="F110" s="281"/>
      <c r="G110" s="279" t="str">
        <f>BSL!C83</f>
        <v>KWS Montana - E</v>
      </c>
      <c r="H110" s="30"/>
    </row>
    <row r="111" spans="1:8" x14ac:dyDescent="0.2">
      <c r="A111" s="277">
        <v>82</v>
      </c>
      <c r="B111" s="278" t="str">
        <f>INDEX(C111:G111,1,MATCH('Bedarf berechnen'!$C$4,Auswahl!$C$18:$G$18,0))</f>
        <v>KWS Pius - A</v>
      </c>
      <c r="C111" s="281"/>
      <c r="D111" s="281"/>
      <c r="E111" s="281"/>
      <c r="F111" s="281"/>
      <c r="G111" s="279" t="str">
        <f>BSL!C84</f>
        <v>KWS Pius - A</v>
      </c>
      <c r="H111" s="30"/>
    </row>
    <row r="112" spans="1:8" x14ac:dyDescent="0.2">
      <c r="A112" s="277">
        <v>83</v>
      </c>
      <c r="B112" s="278" t="str">
        <f>INDEX(C112:G112,1,MATCH('Bedarf berechnen'!$C$4,Auswahl!$C$18:$G$18,0))</f>
        <v>KWS Salix - B</v>
      </c>
      <c r="C112" s="281"/>
      <c r="D112" s="281"/>
      <c r="E112" s="281"/>
      <c r="F112" s="281"/>
      <c r="G112" s="279" t="str">
        <f>BSL!C85</f>
        <v>KWS Salix - B</v>
      </c>
      <c r="H112" s="30"/>
    </row>
    <row r="113" spans="1:8" x14ac:dyDescent="0.2">
      <c r="A113" s="277">
        <v>84</v>
      </c>
      <c r="B113" s="278" t="str">
        <f>INDEX(C113:G113,1,MATCH('Bedarf berechnen'!$C$4,Auswahl!$C$18:$G$18,0))</f>
        <v>KWS Smart - C</v>
      </c>
      <c r="C113" s="281"/>
      <c r="D113" s="281"/>
      <c r="E113" s="281"/>
      <c r="F113" s="281"/>
      <c r="G113" s="279" t="str">
        <f>BSL!C86</f>
        <v>KWS Smart - C</v>
      </c>
      <c r="H113" s="30"/>
    </row>
    <row r="114" spans="1:8" x14ac:dyDescent="0.2">
      <c r="A114" s="277">
        <v>85</v>
      </c>
      <c r="B114" s="278" t="str">
        <f>INDEX(C114:G114,1,MATCH('Bedarf berechnen'!$C$4,Auswahl!$C$18:$G$18,0))</f>
        <v>Landsknecht - Ck</v>
      </c>
      <c r="C114" s="281"/>
      <c r="D114" s="281"/>
      <c r="E114" s="281"/>
      <c r="F114" s="281"/>
      <c r="G114" s="279" t="str">
        <f>BSL!C87</f>
        <v>Landsknecht - Ck</v>
      </c>
      <c r="H114" s="30"/>
    </row>
    <row r="115" spans="1:8" x14ac:dyDescent="0.2">
      <c r="A115" s="277">
        <v>86</v>
      </c>
      <c r="B115" s="278" t="str">
        <f>INDEX(C115:G115,1,MATCH('Bedarf berechnen'!$C$4,Auswahl!$C$18:$G$18,0))</f>
        <v>Leandrus - A</v>
      </c>
      <c r="C115" s="281"/>
      <c r="D115" s="281"/>
      <c r="E115" s="281"/>
      <c r="F115" s="281"/>
      <c r="G115" s="279" t="str">
        <f>BSL!C88</f>
        <v>Leandrus - A</v>
      </c>
      <c r="H115" s="30"/>
    </row>
    <row r="116" spans="1:8" x14ac:dyDescent="0.2">
      <c r="A116" s="277">
        <v>87</v>
      </c>
      <c r="B116" s="278" t="str">
        <f>INDEX(C116:G116,1,MATCH('Bedarf berechnen'!$C$4,Auswahl!$C$18:$G$18,0))</f>
        <v>Lear* - C</v>
      </c>
      <c r="C116" s="281"/>
      <c r="D116" s="281"/>
      <c r="E116" s="281"/>
      <c r="F116" s="281"/>
      <c r="G116" s="279" t="str">
        <f>BSL!C89</f>
        <v>Lear* - C</v>
      </c>
      <c r="H116" s="30"/>
    </row>
    <row r="117" spans="1:8" x14ac:dyDescent="0.2">
      <c r="A117" s="277">
        <v>88</v>
      </c>
      <c r="B117" s="278" t="str">
        <f>INDEX(C117:G117,1,MATCH('Bedarf berechnen'!$C$4,Auswahl!$C$18:$G$18,0))</f>
        <v>LG Alpha (H) - C</v>
      </c>
      <c r="C117" s="281"/>
      <c r="D117" s="281"/>
      <c r="E117" s="281"/>
      <c r="F117" s="281"/>
      <c r="G117" s="279" t="str">
        <f>BSL!C90</f>
        <v>LG Alpha (H) - C</v>
      </c>
      <c r="H117" s="30"/>
    </row>
    <row r="118" spans="1:8" x14ac:dyDescent="0.2">
      <c r="A118" s="277">
        <v>89</v>
      </c>
      <c r="B118" s="278" t="str">
        <f>INDEX(C118:G118,1,MATCH('Bedarf berechnen'!$C$4,Auswahl!$C$18:$G$18,0))</f>
        <v>LG Kopernikus - B</v>
      </c>
      <c r="C118" s="281"/>
      <c r="D118" s="281"/>
      <c r="E118" s="281"/>
      <c r="F118" s="281"/>
      <c r="G118" s="279" t="str">
        <f>BSL!C91</f>
        <v>LG Kopernikus - B</v>
      </c>
      <c r="H118" s="30"/>
    </row>
    <row r="119" spans="1:8" x14ac:dyDescent="0.2">
      <c r="A119" s="277">
        <v>90</v>
      </c>
      <c r="B119" s="278" t="str">
        <f>INDEX(C119:G119,1,MATCH('Bedarf berechnen'!$C$4,Auswahl!$C$18:$G$18,0))</f>
        <v>Linus - A</v>
      </c>
      <c r="C119" s="281"/>
      <c r="D119" s="281"/>
      <c r="E119" s="281"/>
      <c r="F119" s="281"/>
      <c r="G119" s="279" t="str">
        <f>BSL!C92</f>
        <v>Linus - A</v>
      </c>
      <c r="H119" s="30"/>
    </row>
    <row r="120" spans="1:8" x14ac:dyDescent="0.2">
      <c r="A120" s="277">
        <v>91</v>
      </c>
      <c r="B120" s="278" t="str">
        <f>INDEX(C120:G120,1,MATCH('Bedarf berechnen'!$C$4,Auswahl!$C$18:$G$18,0))</f>
        <v>Lukullus (E)</v>
      </c>
      <c r="C120" s="281"/>
      <c r="D120" s="281"/>
      <c r="E120" s="281"/>
      <c r="F120" s="281"/>
      <c r="G120" s="279" t="str">
        <f>BSL!C93</f>
        <v>Lukullus (E)</v>
      </c>
      <c r="H120" s="30"/>
    </row>
    <row r="121" spans="1:8" x14ac:dyDescent="0.2">
      <c r="A121" s="277">
        <v>92</v>
      </c>
      <c r="B121" s="278" t="str">
        <f>INDEX(C121:G121,1,MATCH('Bedarf berechnen'!$C$4,Auswahl!$C$18:$G$18,0))</f>
        <v>Manager - B</v>
      </c>
      <c r="C121" s="281"/>
      <c r="D121" s="281"/>
      <c r="E121" s="281"/>
      <c r="F121" s="281"/>
      <c r="G121" s="279" t="str">
        <f>BSL!C94</f>
        <v>Manager - B</v>
      </c>
      <c r="H121" s="30"/>
    </row>
    <row r="122" spans="1:8" x14ac:dyDescent="0.2">
      <c r="A122" s="277">
        <v>93</v>
      </c>
      <c r="B122" s="278" t="str">
        <f>INDEX(C122:G122,1,MATCH('Bedarf berechnen'!$C$4,Auswahl!$C$18:$G$18,0))</f>
        <v>Manitou - C</v>
      </c>
      <c r="C122" s="281"/>
      <c r="D122" s="281"/>
      <c r="E122" s="281"/>
      <c r="F122" s="281"/>
      <c r="G122" s="279" t="str">
        <f>BSL!C95</f>
        <v>Manitou - C</v>
      </c>
      <c r="H122" s="30"/>
    </row>
    <row r="123" spans="1:8" x14ac:dyDescent="0.2">
      <c r="A123" s="277">
        <v>94</v>
      </c>
      <c r="B123" s="278" t="str">
        <f>INDEX(C123:G123,1,MATCH('Bedarf berechnen'!$C$4,Auswahl!$C$18:$G$18,0))</f>
        <v>Matrix - B</v>
      </c>
      <c r="C123" s="281"/>
      <c r="D123" s="281"/>
      <c r="E123" s="281"/>
      <c r="F123" s="281"/>
      <c r="G123" s="279" t="str">
        <f>BSL!C96</f>
        <v>Matrix - B</v>
      </c>
      <c r="H123" s="30"/>
    </row>
    <row r="124" spans="1:8" x14ac:dyDescent="0.2">
      <c r="A124" s="277">
        <v>95</v>
      </c>
      <c r="B124" s="278" t="str">
        <f>INDEX(C124:G124,1,MATCH('Bedarf berechnen'!$C$4,Auswahl!$C$18:$G$18,0))</f>
        <v>Meister - A</v>
      </c>
      <c r="C124" s="281"/>
      <c r="D124" s="281"/>
      <c r="E124" s="281"/>
      <c r="F124" s="281"/>
      <c r="G124" s="279" t="str">
        <f>BSL!C97</f>
        <v>Meister - A</v>
      </c>
      <c r="H124" s="30"/>
    </row>
    <row r="125" spans="1:8" x14ac:dyDescent="0.2">
      <c r="A125" s="277">
        <v>96</v>
      </c>
      <c r="B125" s="278" t="str">
        <f>INDEX(C125:G125,1,MATCH('Bedarf berechnen'!$C$4,Auswahl!$C$18:$G$18,0))</f>
        <v>Memory - B</v>
      </c>
      <c r="C125" s="281"/>
      <c r="D125" s="281"/>
      <c r="E125" s="281"/>
      <c r="F125" s="281"/>
      <c r="G125" s="279" t="str">
        <f>BSL!C98</f>
        <v>Memory - B</v>
      </c>
      <c r="H125" s="30"/>
    </row>
    <row r="126" spans="1:8" x14ac:dyDescent="0.2">
      <c r="A126" s="277">
        <v>97</v>
      </c>
      <c r="B126" s="278" t="str">
        <f>INDEX(C126:G126,1,MATCH('Bedarf berechnen'!$C$4,Auswahl!$C$18:$G$18,0))</f>
        <v>Mentor - B</v>
      </c>
      <c r="C126" s="281"/>
      <c r="D126" s="281"/>
      <c r="E126" s="281"/>
      <c r="F126" s="281"/>
      <c r="G126" s="279" t="str">
        <f>BSL!C99</f>
        <v>Mentor - B</v>
      </c>
      <c r="H126" s="30"/>
    </row>
    <row r="127" spans="1:8" x14ac:dyDescent="0.2">
      <c r="A127" s="277">
        <v>98</v>
      </c>
      <c r="B127" s="278" t="str">
        <f>INDEX(C127:G127,1,MATCH('Bedarf berechnen'!$C$4,Auswahl!$C$18:$G$18,0))</f>
        <v>Mercato - (B)</v>
      </c>
      <c r="C127" s="281"/>
      <c r="D127" s="281"/>
      <c r="E127" s="281"/>
      <c r="F127" s="281"/>
      <c r="G127" s="279" t="str">
        <f>BSL!C100</f>
        <v>Mercato - (B)</v>
      </c>
      <c r="H127" s="30"/>
    </row>
    <row r="128" spans="1:8" x14ac:dyDescent="0.2">
      <c r="A128" s="277">
        <v>99</v>
      </c>
      <c r="B128" s="278" t="str">
        <f>INDEX(C128:G128,1,MATCH('Bedarf berechnen'!$C$4,Auswahl!$C$18:$G$18,0))</f>
        <v>Mescal - B</v>
      </c>
      <c r="C128" s="281"/>
      <c r="D128" s="281"/>
      <c r="E128" s="281"/>
      <c r="F128" s="281"/>
      <c r="G128" s="279" t="str">
        <f>BSL!C101</f>
        <v>Mescal - B</v>
      </c>
      <c r="H128" s="30"/>
    </row>
    <row r="129" spans="1:8" x14ac:dyDescent="0.2">
      <c r="A129" s="277">
        <v>100</v>
      </c>
      <c r="B129" s="278" t="str">
        <f>INDEX(C129:G129,1,MATCH('Bedarf berechnen'!$C$4,Auswahl!$C$18:$G$18,0))</f>
        <v xml:space="preserve">Midas - </v>
      </c>
      <c r="C129" s="281"/>
      <c r="D129" s="281"/>
      <c r="E129" s="281"/>
      <c r="F129" s="281"/>
      <c r="G129" s="279" t="str">
        <f>BSL!C102</f>
        <v xml:space="preserve">Midas - </v>
      </c>
      <c r="H129" s="30"/>
    </row>
    <row r="130" spans="1:8" x14ac:dyDescent="0.2">
      <c r="A130" s="277">
        <v>101</v>
      </c>
      <c r="B130" s="278" t="str">
        <f>INDEX(C130:G130,1,MATCH('Bedarf berechnen'!$C$4,Auswahl!$C$18:$G$18,0))</f>
        <v>Moschus - E</v>
      </c>
      <c r="C130" s="281"/>
      <c r="D130" s="281"/>
      <c r="E130" s="281"/>
      <c r="F130" s="281"/>
      <c r="G130" s="279" t="str">
        <f>BSL!C103</f>
        <v>Moschus - E</v>
      </c>
      <c r="H130" s="30"/>
    </row>
    <row r="131" spans="1:8" x14ac:dyDescent="0.2">
      <c r="A131" s="277">
        <v>102</v>
      </c>
      <c r="B131" s="278" t="str">
        <f>INDEX(C131:G131,1,MATCH('Bedarf berechnen'!$C$4,Auswahl!$C$18:$G$18,0))</f>
        <v>Mulan - B</v>
      </c>
      <c r="C131" s="281"/>
      <c r="D131" s="281"/>
      <c r="E131" s="281"/>
      <c r="F131" s="281"/>
      <c r="G131" s="279" t="str">
        <f>BSL!C104</f>
        <v>Mulan - B</v>
      </c>
      <c r="H131" s="30"/>
    </row>
    <row r="132" spans="1:8" x14ac:dyDescent="0.2">
      <c r="A132" s="277">
        <v>103</v>
      </c>
      <c r="B132" s="278" t="str">
        <f>INDEX(C132:G132,1,MATCH('Bedarf berechnen'!$C$4,Auswahl!$C$18:$G$18,0))</f>
        <v>MV Lucilla - (A)</v>
      </c>
      <c r="C132" s="281"/>
      <c r="D132" s="281"/>
      <c r="E132" s="281"/>
      <c r="F132" s="281"/>
      <c r="G132" s="279" t="str">
        <f>BSL!C105</f>
        <v>MV Lucilla - (A)</v>
      </c>
      <c r="H132" s="30"/>
    </row>
    <row r="133" spans="1:8" x14ac:dyDescent="0.2">
      <c r="A133" s="277">
        <v>104</v>
      </c>
      <c r="B133" s="278" t="str">
        <f>INDEX(C133:G133,1,MATCH('Bedarf berechnen'!$C$4,Auswahl!$C$18:$G$18,0))</f>
        <v>Nelson - E</v>
      </c>
      <c r="C133" s="281"/>
      <c r="D133" s="281"/>
      <c r="E133" s="281"/>
      <c r="F133" s="281"/>
      <c r="G133" s="279" t="str">
        <f>BSL!C106</f>
        <v>Nelson - E</v>
      </c>
      <c r="H133" s="30"/>
    </row>
    <row r="134" spans="1:8" x14ac:dyDescent="0.2">
      <c r="A134" s="277">
        <v>105</v>
      </c>
      <c r="B134" s="278" t="str">
        <f>INDEX(C134:G134,1,MATCH('Bedarf berechnen'!$C$4,Auswahl!$C$18:$G$18,0))</f>
        <v>Nordkap - A</v>
      </c>
      <c r="C134" s="281"/>
      <c r="D134" s="281"/>
      <c r="E134" s="281"/>
      <c r="F134" s="281"/>
      <c r="G134" s="279" t="str">
        <f>BSL!C107</f>
        <v>Nordkap - A</v>
      </c>
      <c r="H134" s="30"/>
    </row>
    <row r="135" spans="1:8" x14ac:dyDescent="0.2">
      <c r="A135" s="277">
        <v>106</v>
      </c>
      <c r="B135" s="278" t="str">
        <f>INDEX(C135:G135,1,MATCH('Bedarf berechnen'!$C$4,Auswahl!$C$18:$G$18,0))</f>
        <v>Norin - E</v>
      </c>
      <c r="C135" s="281"/>
      <c r="D135" s="281"/>
      <c r="E135" s="281"/>
      <c r="F135" s="281"/>
      <c r="G135" s="279" t="str">
        <f>BSL!C108</f>
        <v>Norin - E</v>
      </c>
      <c r="H135" s="30"/>
    </row>
    <row r="136" spans="1:8" x14ac:dyDescent="0.2">
      <c r="A136" s="277">
        <v>107</v>
      </c>
      <c r="B136" s="278" t="str">
        <f>INDEX(C136:G136,1,MATCH('Bedarf berechnen'!$C$4,Auswahl!$C$18:$G$18,0))</f>
        <v>Ohio - C</v>
      </c>
      <c r="C136" s="281"/>
      <c r="D136" s="281"/>
      <c r="E136" s="281"/>
      <c r="F136" s="281"/>
      <c r="G136" s="279" t="str">
        <f>BSL!C109</f>
        <v>Ohio - C</v>
      </c>
      <c r="H136" s="30"/>
    </row>
    <row r="137" spans="1:8" x14ac:dyDescent="0.2">
      <c r="A137" s="277">
        <v>108</v>
      </c>
      <c r="B137" s="278" t="str">
        <f>INDEX(C137:G137,1,MATCH('Bedarf berechnen'!$C$4,Auswahl!$C$18:$G$18,0))</f>
        <v>Opal - A</v>
      </c>
      <c r="C137" s="281"/>
      <c r="D137" s="281"/>
      <c r="E137" s="281"/>
      <c r="F137" s="281"/>
      <c r="G137" s="279" t="str">
        <f>BSL!C110</f>
        <v>Opal - A</v>
      </c>
      <c r="H137" s="30"/>
    </row>
    <row r="138" spans="1:8" x14ac:dyDescent="0.2">
      <c r="A138" s="277">
        <v>109</v>
      </c>
      <c r="B138" s="278" t="str">
        <f>INDEX(C138:G138,1,MATCH('Bedarf berechnen'!$C$4,Auswahl!$C$18:$G$18,0))</f>
        <v>Orcas - B</v>
      </c>
      <c r="C138" s="281"/>
      <c r="D138" s="281"/>
      <c r="E138" s="281"/>
      <c r="F138" s="281"/>
      <c r="G138" s="279" t="str">
        <f>BSL!C111</f>
        <v>Orcas - B</v>
      </c>
      <c r="H138" s="30"/>
    </row>
    <row r="139" spans="1:8" x14ac:dyDescent="0.2">
      <c r="A139" s="277">
        <v>110</v>
      </c>
      <c r="B139" s="278" t="str">
        <f>INDEX(C139:G139,1,MATCH('Bedarf berechnen'!$C$4,Auswahl!$C$18:$G$18,0))</f>
        <v>Oxal - B</v>
      </c>
      <c r="C139" s="281"/>
      <c r="D139" s="281"/>
      <c r="E139" s="281"/>
      <c r="F139" s="281"/>
      <c r="G139" s="279" t="str">
        <f>BSL!C112</f>
        <v>Oxal - B</v>
      </c>
      <c r="H139" s="30"/>
    </row>
    <row r="140" spans="1:8" x14ac:dyDescent="0.2">
      <c r="A140" s="277">
        <v>111</v>
      </c>
      <c r="B140" s="278" t="str">
        <f>INDEX(C140:G140,1,MATCH('Bedarf berechnen'!$C$4,Auswahl!$C$18:$G$18,0))</f>
        <v>Pamier - A</v>
      </c>
      <c r="C140" s="281"/>
      <c r="D140" s="281"/>
      <c r="E140" s="281"/>
      <c r="F140" s="281"/>
      <c r="G140" s="279" t="str">
        <f>BSL!C113</f>
        <v>Pamier - A</v>
      </c>
      <c r="H140" s="30"/>
    </row>
    <row r="141" spans="1:8" x14ac:dyDescent="0.2">
      <c r="A141" s="277">
        <v>112</v>
      </c>
      <c r="B141" s="278" t="str">
        <f>INDEX(C141:G141,1,MATCH('Bedarf berechnen'!$C$4,Auswahl!$C$18:$G$18,0))</f>
        <v>Partner - B</v>
      </c>
      <c r="C141" s="281"/>
      <c r="D141" s="281"/>
      <c r="E141" s="281"/>
      <c r="F141" s="281"/>
      <c r="G141" s="279" t="str">
        <f>BSL!C114</f>
        <v>Partner - B</v>
      </c>
      <c r="H141" s="30"/>
    </row>
    <row r="142" spans="1:8" x14ac:dyDescent="0.2">
      <c r="A142" s="277">
        <v>113</v>
      </c>
      <c r="B142" s="278" t="str">
        <f>INDEX(C142:G142,1,MATCH('Bedarf berechnen'!$C$4,Auswahl!$C$18:$G$18,0))</f>
        <v>Patras - A</v>
      </c>
      <c r="C142" s="281"/>
      <c r="D142" s="281"/>
      <c r="E142" s="281"/>
      <c r="F142" s="281"/>
      <c r="G142" s="279" t="str">
        <f>BSL!C115</f>
        <v>Patras - A</v>
      </c>
      <c r="H142" s="30"/>
    </row>
    <row r="143" spans="1:8" x14ac:dyDescent="0.2">
      <c r="A143" s="277">
        <v>114</v>
      </c>
      <c r="B143" s="278" t="str">
        <f>INDEX(C143:G143,1,MATCH('Bedarf berechnen'!$C$4,Auswahl!$C$18:$G$18,0))</f>
        <v>Philipp - (E)</v>
      </c>
      <c r="C143" s="281"/>
      <c r="D143" s="281"/>
      <c r="E143" s="281"/>
      <c r="F143" s="281"/>
      <c r="G143" s="279" t="str">
        <f>BSL!C116</f>
        <v>Philipp - (E)</v>
      </c>
      <c r="H143" s="183"/>
    </row>
    <row r="144" spans="1:8" x14ac:dyDescent="0.2">
      <c r="A144" s="277">
        <v>115</v>
      </c>
      <c r="B144" s="278" t="str">
        <f>INDEX(C144:G144,1,MATCH('Bedarf berechnen'!$C$4,Auswahl!$C$18:$G$18,0))</f>
        <v>Pilgrim PZO** - E</v>
      </c>
      <c r="C144" s="281"/>
      <c r="D144" s="281"/>
      <c r="E144" s="281"/>
      <c r="F144" s="281"/>
      <c r="G144" s="279" t="str">
        <f>BSL!C117</f>
        <v>Pilgrim PZO** - E</v>
      </c>
      <c r="H144" s="183"/>
    </row>
    <row r="145" spans="1:8" x14ac:dyDescent="0.2">
      <c r="A145" s="277">
        <v>116</v>
      </c>
      <c r="B145" s="278" t="str">
        <f>INDEX(C145:G145,1,MATCH('Bedarf berechnen'!$C$4,Auswahl!$C$18:$G$18,0))</f>
        <v>Pionier - A</v>
      </c>
      <c r="C145" s="281"/>
      <c r="D145" s="281"/>
      <c r="E145" s="281"/>
      <c r="F145" s="281"/>
      <c r="G145" s="279" t="str">
        <f>BSL!C118</f>
        <v>Pionier - A</v>
      </c>
      <c r="H145" s="183"/>
    </row>
    <row r="146" spans="1:8" x14ac:dyDescent="0.2">
      <c r="A146" s="277">
        <v>117</v>
      </c>
      <c r="B146" s="278" t="str">
        <f>INDEX(C146:G146,1,MATCH('Bedarf berechnen'!$C$4,Auswahl!$C$18:$G$18,0))</f>
        <v>Ponticus - E</v>
      </c>
      <c r="C146" s="281"/>
      <c r="D146" s="281"/>
      <c r="E146" s="281"/>
      <c r="F146" s="281"/>
      <c r="G146" s="279" t="str">
        <f>BSL!C119</f>
        <v>Ponticus - E</v>
      </c>
      <c r="H146" s="183"/>
    </row>
    <row r="147" spans="1:8" x14ac:dyDescent="0.2">
      <c r="A147" s="277">
        <v>118</v>
      </c>
      <c r="B147" s="278" t="str">
        <f>INDEX(C147:G147,1,MATCH('Bedarf berechnen'!$C$4,Auswahl!$C$18:$G$18,0))</f>
        <v>Porthus - B</v>
      </c>
      <c r="C147" s="281"/>
      <c r="D147" s="281"/>
      <c r="E147" s="281"/>
      <c r="F147" s="281"/>
      <c r="G147" s="279" t="str">
        <f>BSL!C120</f>
        <v>Porthus - B</v>
      </c>
      <c r="H147" s="183"/>
    </row>
    <row r="148" spans="1:8" x14ac:dyDescent="0.2">
      <c r="A148" s="277">
        <v>119</v>
      </c>
      <c r="B148" s="278" t="str">
        <f>INDEX(C148:G148,1,MATCH('Bedarf berechnen'!$C$4,Auswahl!$C$18:$G$18,0))</f>
        <v>Potenzial - A</v>
      </c>
      <c r="C148" s="281"/>
      <c r="D148" s="281"/>
      <c r="E148" s="281"/>
      <c r="F148" s="281"/>
      <c r="G148" s="279" t="str">
        <f>BSL!C121</f>
        <v>Potenzial - A</v>
      </c>
      <c r="H148" s="183"/>
    </row>
    <row r="149" spans="1:8" x14ac:dyDescent="0.2">
      <c r="A149" s="277">
        <v>120</v>
      </c>
      <c r="B149" s="278" t="str">
        <f>INDEX(C149:G149,1,MATCH('Bedarf berechnen'!$C$4,Auswahl!$C$18:$G$18,0))</f>
        <v>Premio - (B)</v>
      </c>
      <c r="C149" s="281"/>
      <c r="D149" s="281"/>
      <c r="E149" s="281"/>
      <c r="F149" s="281"/>
      <c r="G149" s="279" t="str">
        <f>BSL!C122</f>
        <v>Premio - (B)</v>
      </c>
      <c r="H149" s="183"/>
    </row>
    <row r="150" spans="1:8" x14ac:dyDescent="0.2">
      <c r="A150" s="277">
        <v>121</v>
      </c>
      <c r="B150" s="278" t="str">
        <f>INDEX(C150:G150,1,MATCH('Bedarf berechnen'!$C$4,Auswahl!$C$18:$G$18,0))</f>
        <v>Primus - B</v>
      </c>
      <c r="C150" s="281"/>
      <c r="D150" s="281"/>
      <c r="E150" s="281"/>
      <c r="F150" s="281"/>
      <c r="G150" s="279" t="str">
        <f>BSL!C123</f>
        <v>Primus - B</v>
      </c>
      <c r="H150" s="183"/>
    </row>
    <row r="151" spans="1:8" x14ac:dyDescent="0.2">
      <c r="A151" s="277">
        <v>122</v>
      </c>
      <c r="B151" s="278" t="str">
        <f>INDEX(C151:G151,1,MATCH('Bedarf berechnen'!$C$4,Auswahl!$C$18:$G$18,0))</f>
        <v>Produzent - B</v>
      </c>
      <c r="C151" s="281"/>
      <c r="D151" s="281"/>
      <c r="E151" s="281"/>
      <c r="F151" s="281"/>
      <c r="G151" s="279" t="str">
        <f>BSL!C124</f>
        <v>Produzent - B</v>
      </c>
      <c r="H151" s="183"/>
    </row>
    <row r="152" spans="1:8" x14ac:dyDescent="0.2">
      <c r="A152" s="277">
        <v>123</v>
      </c>
      <c r="B152" s="278" t="str">
        <f>INDEX(C152:G152,1,MATCH('Bedarf berechnen'!$C$4,Auswahl!$C$18:$G$18,0))</f>
        <v>Rebell** - A</v>
      </c>
      <c r="C152" s="281"/>
      <c r="D152" s="281"/>
      <c r="E152" s="281"/>
      <c r="F152" s="281"/>
      <c r="G152" s="279" t="str">
        <f>BSL!C125</f>
        <v>Rebell** - A</v>
      </c>
      <c r="H152" s="183"/>
    </row>
    <row r="153" spans="1:8" x14ac:dyDescent="0.2">
      <c r="A153" s="277">
        <v>124</v>
      </c>
      <c r="B153" s="278" t="str">
        <f>INDEX(C153:G153,1,MATCH('Bedarf berechnen'!$C$4,Auswahl!$C$18:$G$18,0))</f>
        <v>RGT Reform - A</v>
      </c>
      <c r="C153" s="281"/>
      <c r="D153" s="281"/>
      <c r="E153" s="281"/>
      <c r="F153" s="281"/>
      <c r="G153" s="279" t="str">
        <f>BSL!C126</f>
        <v>RGT Reform - A</v>
      </c>
      <c r="H153" s="183"/>
    </row>
    <row r="154" spans="1:8" x14ac:dyDescent="0.2">
      <c r="A154" s="277">
        <v>125</v>
      </c>
      <c r="B154" s="278" t="str">
        <f>INDEX(C154:G154,1,MATCH('Bedarf berechnen'!$C$4,Auswahl!$C$18:$G$18,0))</f>
        <v>Rockefeller - C</v>
      </c>
      <c r="C154" s="281"/>
      <c r="D154" s="281"/>
      <c r="E154" s="281"/>
      <c r="F154" s="281"/>
      <c r="G154" s="279" t="str">
        <f>BSL!C127</f>
        <v>Rockefeller - C</v>
      </c>
      <c r="H154" s="183"/>
    </row>
    <row r="155" spans="1:8" x14ac:dyDescent="0.2">
      <c r="A155" s="277">
        <v>126</v>
      </c>
      <c r="B155" s="278" t="str">
        <f>INDEX(C155:G155,1,MATCH('Bedarf berechnen'!$C$4,Auswahl!$C$18:$G$18,0))</f>
        <v>Rumor - B</v>
      </c>
      <c r="C155" s="281"/>
      <c r="D155" s="281"/>
      <c r="E155" s="281"/>
      <c r="F155" s="281"/>
      <c r="G155" s="279" t="str">
        <f>BSL!C128</f>
        <v>Rumor - B</v>
      </c>
      <c r="H155" s="183"/>
    </row>
    <row r="156" spans="1:8" x14ac:dyDescent="0.2">
      <c r="A156" s="277">
        <v>127</v>
      </c>
      <c r="B156" s="278" t="str">
        <f>INDEX(C156:G156,1,MATCH('Bedarf berechnen'!$C$4,Auswahl!$C$18:$G$18,0))</f>
        <v>Sailor - A</v>
      </c>
      <c r="C156" s="281"/>
      <c r="D156" s="281"/>
      <c r="E156" s="281"/>
      <c r="F156" s="281"/>
      <c r="G156" s="279" t="str">
        <f>BSL!C129</f>
        <v>Sailor - A</v>
      </c>
      <c r="H156" s="183"/>
    </row>
    <row r="157" spans="1:8" x14ac:dyDescent="0.2">
      <c r="A157" s="277">
        <v>128</v>
      </c>
      <c r="B157" s="278" t="str">
        <f>INDEX(C157:G157,1,MATCH('Bedarf berechnen'!$C$4,Auswahl!$C$18:$G$18,0))</f>
        <v>Sarmund - C</v>
      </c>
      <c r="C157" s="281"/>
      <c r="D157" s="281"/>
      <c r="E157" s="281"/>
      <c r="F157" s="281"/>
      <c r="G157" s="279" t="str">
        <f>BSL!C130</f>
        <v>Sarmund - C</v>
      </c>
      <c r="H157" s="183"/>
    </row>
    <row r="158" spans="1:8" x14ac:dyDescent="0.2">
      <c r="A158" s="277">
        <v>129</v>
      </c>
      <c r="B158" s="278" t="str">
        <f>INDEX(C158:G158,1,MATCH('Bedarf berechnen'!$C$4,Auswahl!$C$18:$G$18,0))</f>
        <v>Schamane - A</v>
      </c>
      <c r="C158" s="281"/>
      <c r="D158" s="281"/>
      <c r="E158" s="281"/>
      <c r="F158" s="281"/>
      <c r="G158" s="279" t="str">
        <f>BSL!C131</f>
        <v>Schamane - A</v>
      </c>
      <c r="H158" s="183"/>
    </row>
    <row r="159" spans="1:8" x14ac:dyDescent="0.2">
      <c r="A159" s="277">
        <v>130</v>
      </c>
      <c r="B159" s="278" t="str">
        <f>INDEX(C159:G159,1,MATCH('Bedarf berechnen'!$C$4,Auswahl!$C$18:$G$18,0))</f>
        <v>Sheriff - C</v>
      </c>
      <c r="C159" s="281"/>
      <c r="D159" s="281"/>
      <c r="E159" s="281"/>
      <c r="F159" s="281"/>
      <c r="G159" s="279" t="str">
        <f>BSL!C132</f>
        <v>Sheriff - C</v>
      </c>
      <c r="H159" s="183"/>
    </row>
    <row r="160" spans="1:8" x14ac:dyDescent="0.2">
      <c r="A160" s="277">
        <v>131</v>
      </c>
      <c r="B160" s="278" t="str">
        <f>INDEX(C160:G160,1,MATCH('Bedarf berechnen'!$C$4,Auswahl!$C$18:$G$18,0))</f>
        <v>Smaragd - B</v>
      </c>
      <c r="C160" s="281"/>
      <c r="D160" s="281"/>
      <c r="E160" s="281"/>
      <c r="F160" s="281"/>
      <c r="G160" s="279" t="str">
        <f>BSL!C133</f>
        <v>Smaragd - B</v>
      </c>
      <c r="H160" s="183"/>
    </row>
    <row r="161" spans="1:8" x14ac:dyDescent="0.2">
      <c r="A161" s="277">
        <v>132</v>
      </c>
      <c r="B161" s="278" t="str">
        <f>INDEX(C161:G161,1,MATCH('Bedarf berechnen'!$C$4,Auswahl!$C$18:$G$18,0))</f>
        <v>Solehio (A)</v>
      </c>
      <c r="C161" s="281"/>
      <c r="D161" s="281"/>
      <c r="E161" s="281"/>
      <c r="F161" s="281"/>
      <c r="G161" s="279" t="str">
        <f>BSL!C134</f>
        <v>Solehio (A)</v>
      </c>
      <c r="H161" s="183"/>
    </row>
    <row r="162" spans="1:8" x14ac:dyDescent="0.2">
      <c r="A162" s="277">
        <v>133</v>
      </c>
      <c r="B162" s="278" t="str">
        <f>INDEX(C162:G162,1,MATCH('Bedarf berechnen'!$C$4,Auswahl!$C$18:$G$18,0))</f>
        <v>Sophytra - B</v>
      </c>
      <c r="C162" s="281"/>
      <c r="D162" s="281"/>
      <c r="E162" s="281"/>
      <c r="F162" s="281"/>
      <c r="G162" s="279" t="str">
        <f>BSL!C135</f>
        <v>Sophytra - B</v>
      </c>
      <c r="H162" s="183"/>
    </row>
    <row r="163" spans="1:8" x14ac:dyDescent="0.2">
      <c r="A163" s="277">
        <v>134</v>
      </c>
      <c r="B163" s="278" t="str">
        <f>INDEX(C163:G163,1,MATCH('Bedarf berechnen'!$C$4,Auswahl!$C$18:$G$18,0))</f>
        <v>Spontan - A</v>
      </c>
      <c r="C163" s="281"/>
      <c r="D163" s="281"/>
      <c r="E163" s="281"/>
      <c r="F163" s="281"/>
      <c r="G163" s="279" t="str">
        <f>BSL!C136</f>
        <v>Spontan - A</v>
      </c>
      <c r="H163" s="183"/>
    </row>
    <row r="164" spans="1:8" x14ac:dyDescent="0.2">
      <c r="A164" s="277">
        <v>135</v>
      </c>
      <c r="B164" s="278" t="str">
        <f>INDEX(C164:G164,1,MATCH('Bedarf berechnen'!$C$4,Auswahl!$C$18:$G$18,0))</f>
        <v>Tabasco - Ck</v>
      </c>
      <c r="C164" s="281"/>
      <c r="D164" s="281"/>
      <c r="E164" s="281"/>
      <c r="F164" s="281"/>
      <c r="G164" s="279" t="str">
        <f>BSL!C137</f>
        <v>Tabasco - Ck</v>
      </c>
      <c r="H164" s="183"/>
    </row>
    <row r="165" spans="1:8" x14ac:dyDescent="0.2">
      <c r="A165" s="277">
        <v>136</v>
      </c>
      <c r="B165" s="278" t="str">
        <f>INDEX(C165:G165,1,MATCH('Bedarf berechnen'!$C$4,Auswahl!$C$18:$G$18,0))</f>
        <v>Tobak - B</v>
      </c>
      <c r="C165" s="281"/>
      <c r="D165" s="281"/>
      <c r="E165" s="281"/>
      <c r="F165" s="281"/>
      <c r="G165" s="279" t="str">
        <f>BSL!C138</f>
        <v>Tobak - B</v>
      </c>
      <c r="H165" s="183"/>
    </row>
    <row r="166" spans="1:8" x14ac:dyDescent="0.2">
      <c r="A166" s="277">
        <v>137</v>
      </c>
      <c r="B166" s="278" t="str">
        <f>INDEX(C166:G166,1,MATCH('Bedarf berechnen'!$C$4,Auswahl!$C$18:$G$18,0))</f>
        <v>Toras - A</v>
      </c>
      <c r="C166" s="281"/>
      <c r="D166" s="281"/>
      <c r="E166" s="281"/>
      <c r="F166" s="281"/>
      <c r="G166" s="279" t="str">
        <f>BSL!C139</f>
        <v>Toras - A</v>
      </c>
      <c r="H166" s="183"/>
    </row>
    <row r="167" spans="1:8" x14ac:dyDescent="0.2">
      <c r="A167" s="277">
        <v>138</v>
      </c>
      <c r="B167" s="278" t="str">
        <f>INDEX(C167:G167,1,MATCH('Bedarf berechnen'!$C$4,Auswahl!$C$18:$G$18,0))</f>
        <v xml:space="preserve">Waxydie - </v>
      </c>
      <c r="C167" s="281"/>
      <c r="D167" s="281"/>
      <c r="E167" s="281"/>
      <c r="F167" s="281"/>
      <c r="G167" s="279" t="str">
        <f>BSL!C140</f>
        <v xml:space="preserve">Waxydie - </v>
      </c>
      <c r="H167" s="183"/>
    </row>
    <row r="168" spans="1:8" x14ac:dyDescent="0.2">
      <c r="A168" s="277">
        <v>139</v>
      </c>
      <c r="B168" s="278" t="str">
        <f>INDEX(C168:G168,1,MATCH('Bedarf berechnen'!$C$4,Auswahl!$C$18:$G$18,0))</f>
        <v>Wilhelm SZS - E</v>
      </c>
      <c r="C168" s="281"/>
      <c r="D168" s="281"/>
      <c r="E168" s="281"/>
      <c r="F168" s="281"/>
      <c r="G168" s="279" t="str">
        <f>BSL!C141</f>
        <v>Wilhelm SZS - E</v>
      </c>
      <c r="H168" s="183"/>
    </row>
    <row r="169" spans="1:8" x14ac:dyDescent="0.2">
      <c r="A169" s="277">
        <v>140</v>
      </c>
      <c r="B169" s="278" t="str">
        <f>INDEX(C169:G169,1,MATCH('Bedarf berechnen'!$C$4,Auswahl!$C$18:$G$18,0))</f>
        <v>Winnetou - C</v>
      </c>
      <c r="C169" s="281"/>
      <c r="D169" s="281"/>
      <c r="E169" s="281"/>
      <c r="F169" s="281"/>
      <c r="G169" s="279" t="str">
        <f>BSL!C142</f>
        <v>Winnetou - C</v>
      </c>
      <c r="H169" s="183"/>
    </row>
    <row r="170" spans="1:8" x14ac:dyDescent="0.2">
      <c r="A170" s="277">
        <v>141</v>
      </c>
      <c r="B170" s="278" t="str">
        <f>INDEX(C170:G170,1,MATCH('Bedarf berechnen'!$C$4,Auswahl!$C$18:$G$18,0))</f>
        <v>Xantippe - Ck</v>
      </c>
      <c r="C170" s="281"/>
      <c r="D170" s="281"/>
      <c r="E170" s="281"/>
      <c r="F170" s="281"/>
      <c r="G170" s="279" t="str">
        <f>BSL!C143</f>
        <v>Xantippe - Ck</v>
      </c>
      <c r="H170" s="183"/>
    </row>
    <row r="171" spans="1:8" x14ac:dyDescent="0.2">
      <c r="A171" s="277">
        <v>142</v>
      </c>
      <c r="B171" s="278" t="str">
        <f>INDEX(C171:G171,1,MATCH('Bedarf berechnen'!$C$4,Auswahl!$C$18:$G$18,0))</f>
        <v>Zeppelin - A</v>
      </c>
      <c r="C171" s="281"/>
      <c r="D171" s="281"/>
      <c r="E171" s="281"/>
      <c r="F171" s="281"/>
      <c r="G171" s="279" t="str">
        <f>BSL!C144</f>
        <v>Zeppelin - A</v>
      </c>
      <c r="H171" s="183"/>
    </row>
    <row r="172" spans="1:8" x14ac:dyDescent="0.2">
      <c r="A172" s="155"/>
      <c r="B172" s="155"/>
      <c r="C172" s="155"/>
      <c r="D172" s="155"/>
      <c r="E172" s="155"/>
      <c r="F172" s="155"/>
      <c r="G172" s="155"/>
      <c r="H172" s="184"/>
    </row>
    <row r="173" spans="1:8" x14ac:dyDescent="0.2">
      <c r="A173" s="155"/>
      <c r="B173" s="155"/>
      <c r="C173" s="155"/>
      <c r="D173" s="155"/>
      <c r="E173" s="155"/>
      <c r="F173" s="155"/>
      <c r="G173" s="155"/>
      <c r="H173" s="184"/>
    </row>
    <row r="174" spans="1:8" x14ac:dyDescent="0.2">
      <c r="A174" s="154"/>
      <c r="B174" s="154"/>
      <c r="C174" s="154"/>
      <c r="D174" s="154"/>
      <c r="E174" s="154"/>
      <c r="F174" s="154"/>
      <c r="G174" s="154"/>
      <c r="H174" s="185"/>
    </row>
    <row r="177" spans="1:8" ht="18" x14ac:dyDescent="0.2">
      <c r="A177" s="159" t="s">
        <v>299</v>
      </c>
      <c r="B177" s="37" t="s">
        <v>300</v>
      </c>
      <c r="C177" s="32">
        <v>1</v>
      </c>
      <c r="D177" s="32">
        <v>2</v>
      </c>
      <c r="E177" s="32">
        <v>3</v>
      </c>
      <c r="F177" s="32">
        <v>4</v>
      </c>
      <c r="G177" s="32">
        <v>5</v>
      </c>
      <c r="H177" s="180"/>
    </row>
    <row r="178" spans="1:8" ht="18" x14ac:dyDescent="0.2">
      <c r="A178" s="34"/>
      <c r="B178" s="33" t="str">
        <f>INDEX(Hauptfrucht,MATCH('Bedarf berechnen'!$C$4,Auswahl!$A$2:$A$6,0))</f>
        <v>Winterweizen</v>
      </c>
      <c r="C178" s="3" t="s">
        <v>242</v>
      </c>
      <c r="D178" s="3" t="s">
        <v>243</v>
      </c>
      <c r="E178" s="3" t="s">
        <v>244</v>
      </c>
      <c r="F178" s="3" t="s">
        <v>245</v>
      </c>
      <c r="G178" s="3" t="s">
        <v>246</v>
      </c>
      <c r="H178" s="181"/>
    </row>
    <row r="179" spans="1:8" ht="21" customHeight="1" x14ac:dyDescent="0.2">
      <c r="A179" s="163">
        <v>1</v>
      </c>
      <c r="B179" s="169" t="str">
        <f>IF(INDEX(C179:G179,1,MATCH('Bedarf berechnen'!$C$4,Auswahl!$C$18:$G$18,0))=0,"",INDEX(C179:G179,1,MATCH('Bedarf berechnen'!$C$4,Auswahl!$C$18:$G$18,0)))</f>
        <v>Ährenschieben</v>
      </c>
      <c r="C179" s="164" t="s">
        <v>34</v>
      </c>
      <c r="D179" s="164" t="s">
        <v>34</v>
      </c>
      <c r="E179" s="164" t="s">
        <v>34</v>
      </c>
      <c r="F179" s="164" t="s">
        <v>34</v>
      </c>
      <c r="G179" s="164" t="s">
        <v>34</v>
      </c>
      <c r="H179" s="186"/>
    </row>
    <row r="180" spans="1:8" ht="21" customHeight="1" x14ac:dyDescent="0.2">
      <c r="A180" s="163">
        <v>2</v>
      </c>
      <c r="B180" s="169" t="str">
        <f>IF(INDEX(C180:G180,1,MATCH('Bedarf berechnen'!$C$4,Auswahl!$C$18:$G$18,0))=0,"",INDEX(C180:G180,1,MATCH('Bedarf berechnen'!$C$4,Auswahl!$C$18:$G$18,0)))</f>
        <v>Reife</v>
      </c>
      <c r="C180" s="164" t="s">
        <v>12</v>
      </c>
      <c r="D180" s="164" t="s">
        <v>12</v>
      </c>
      <c r="E180" s="164" t="s">
        <v>12</v>
      </c>
      <c r="F180" s="164" t="s">
        <v>12</v>
      </c>
      <c r="G180" s="164" t="s">
        <v>12</v>
      </c>
      <c r="H180" s="186"/>
    </row>
    <row r="181" spans="1:8" x14ac:dyDescent="0.2">
      <c r="A181" s="163">
        <v>3</v>
      </c>
      <c r="B181" s="169" t="str">
        <f>IF(INDEX(C181:G181,1,MATCH('Bedarf berechnen'!$C$4,Auswahl!$C$18:$G$18,0))=0,"",INDEX(C181:G181,1,MATCH('Bedarf berechnen'!$C$4,Auswahl!$C$18:$G$18,0)))</f>
        <v>Pflanzenlänge</v>
      </c>
      <c r="C181" s="164" t="s">
        <v>113</v>
      </c>
      <c r="D181" s="164" t="s">
        <v>113</v>
      </c>
      <c r="E181" s="164" t="s">
        <v>114</v>
      </c>
      <c r="F181" s="164" t="s">
        <v>113</v>
      </c>
      <c r="G181" s="164" t="s">
        <v>113</v>
      </c>
      <c r="H181" s="186"/>
    </row>
    <row r="182" spans="1:8" x14ac:dyDescent="0.2">
      <c r="A182" s="163">
        <v>4</v>
      </c>
      <c r="B182" s="169" t="str">
        <f>IF(INDEX(C182:G182,1,MATCH('Bedarf berechnen'!$C$4,Auswahl!$C$18:$G$18,0))=0,"",INDEX(C182:G182,1,MATCH('Bedarf berechnen'!$C$4,Auswahl!$C$18:$G$18,0)))</f>
        <v>Auswinterung</v>
      </c>
      <c r="C182" s="164" t="s">
        <v>35</v>
      </c>
      <c r="D182" s="164" t="s">
        <v>35</v>
      </c>
      <c r="E182" s="164" t="s">
        <v>35</v>
      </c>
      <c r="F182" s="164" t="s">
        <v>35</v>
      </c>
      <c r="G182" s="164" t="s">
        <v>35</v>
      </c>
      <c r="H182" s="186"/>
    </row>
    <row r="183" spans="1:8" x14ac:dyDescent="0.2">
      <c r="A183" s="163">
        <v>5</v>
      </c>
      <c r="B183" s="169" t="str">
        <f>IF(INDEX(C183:G183,1,MATCH('Bedarf berechnen'!$C$4,Auswahl!$C$18:$G$18,0))=0,"",INDEX(C183:G183,1,MATCH('Bedarf berechnen'!$C$4,Auswahl!$C$18:$G$18,0)))</f>
        <v>Lager</v>
      </c>
      <c r="C183" s="164" t="s">
        <v>13</v>
      </c>
      <c r="D183" s="164" t="s">
        <v>13</v>
      </c>
      <c r="E183" s="164" t="s">
        <v>13</v>
      </c>
      <c r="F183" s="164" t="s">
        <v>13</v>
      </c>
      <c r="G183" s="164" t="s">
        <v>13</v>
      </c>
      <c r="H183" s="186"/>
    </row>
    <row r="184" spans="1:8" x14ac:dyDescent="0.2">
      <c r="A184" s="163">
        <v>6</v>
      </c>
      <c r="B184" s="169" t="str">
        <f>IF(INDEX(C184:G184,1,MATCH('Bedarf berechnen'!$C$4,Auswahl!$C$18:$G$18,0))=0,"",INDEX(C184:G184,1,MATCH('Bedarf berechnen'!$C$4,Auswahl!$C$18:$G$18,0)))</f>
        <v>Pseudocerco-sporella</v>
      </c>
      <c r="C184" s="165" t="s">
        <v>66</v>
      </c>
      <c r="D184" s="165" t="s">
        <v>66</v>
      </c>
      <c r="E184" s="165" t="s">
        <v>66</v>
      </c>
      <c r="F184" s="165" t="s">
        <v>36</v>
      </c>
      <c r="G184" s="165" t="s">
        <v>397</v>
      </c>
      <c r="H184" s="187"/>
    </row>
    <row r="185" spans="1:8" x14ac:dyDescent="0.2">
      <c r="A185" s="163">
        <v>7</v>
      </c>
      <c r="B185" s="169" t="str">
        <f>IF(INDEX(C185:G185,1,MATCH('Bedarf berechnen'!$C$4,Auswahl!$C$18:$G$18,0))=0,"",INDEX(C185:G185,1,MATCH('Bedarf berechnen'!$C$4,Auswahl!$C$18:$G$18,0)))</f>
        <v>Mehltau</v>
      </c>
      <c r="C185" s="165" t="s">
        <v>65</v>
      </c>
      <c r="D185" s="165" t="s">
        <v>65</v>
      </c>
      <c r="E185" s="165" t="s">
        <v>36</v>
      </c>
      <c r="F185" s="165" t="s">
        <v>37</v>
      </c>
      <c r="G185" s="165" t="s">
        <v>36</v>
      </c>
      <c r="H185" s="187"/>
    </row>
    <row r="186" spans="1:8" x14ac:dyDescent="0.2">
      <c r="A186" s="163">
        <v>8</v>
      </c>
      <c r="B186" s="169" t="str">
        <f>IF(INDEX(C186:G186,1,MATCH('Bedarf berechnen'!$C$4,Auswahl!$C$18:$G$18,0))=0,"",INDEX(C186:G186,1,MATCH('Bedarf berechnen'!$C$4,Auswahl!$C$18:$G$18,0)))</f>
        <v>Blattseptoria</v>
      </c>
      <c r="C186" s="165" t="s">
        <v>36</v>
      </c>
      <c r="D186" s="165" t="s">
        <v>36</v>
      </c>
      <c r="E186" s="165" t="s">
        <v>67</v>
      </c>
      <c r="F186" s="165" t="s">
        <v>38</v>
      </c>
      <c r="G186" s="165" t="s">
        <v>37</v>
      </c>
      <c r="H186" s="187"/>
    </row>
    <row r="187" spans="1:8" x14ac:dyDescent="0.2">
      <c r="A187" s="163">
        <v>9</v>
      </c>
      <c r="B187" s="169" t="str">
        <f>IF(INDEX(C187:G187,1,MATCH('Bedarf berechnen'!$C$4,Auswahl!$C$18:$G$18,0))=0,"",INDEX(C187:G187,1,MATCH('Bedarf berechnen'!$C$4,Auswahl!$C$18:$G$18,0)))</f>
        <v>DTR</v>
      </c>
      <c r="C187" s="165" t="s">
        <v>68</v>
      </c>
      <c r="D187" s="165" t="s">
        <v>68</v>
      </c>
      <c r="E187" s="165" t="s">
        <v>39</v>
      </c>
      <c r="F187" s="165" t="s">
        <v>39</v>
      </c>
      <c r="G187" s="165" t="s">
        <v>15</v>
      </c>
      <c r="H187" s="187"/>
    </row>
    <row r="188" spans="1:8" x14ac:dyDescent="0.2">
      <c r="A188" s="163">
        <v>10</v>
      </c>
      <c r="B188" s="169" t="str">
        <f>IF(INDEX(C188:G188,1,MATCH('Bedarf berechnen'!$C$4,Auswahl!$C$18:$G$18,0))=0,"",INDEX(C188:G188,1,MATCH('Bedarf berechnen'!$C$4,Auswahl!$C$18:$G$18,0)))</f>
        <v>Gelbrost</v>
      </c>
      <c r="C188" s="165" t="s">
        <v>67</v>
      </c>
      <c r="D188" s="165" t="s">
        <v>67</v>
      </c>
      <c r="E188" s="165" t="s">
        <v>100</v>
      </c>
      <c r="F188" s="166" t="s">
        <v>41</v>
      </c>
      <c r="G188" s="165" t="s">
        <v>38</v>
      </c>
      <c r="H188" s="187"/>
    </row>
    <row r="189" spans="1:8" x14ac:dyDescent="0.2">
      <c r="A189" s="163">
        <v>11</v>
      </c>
      <c r="B189" s="169" t="str">
        <f>IF(INDEX(C189:G189,1,MATCH('Bedarf berechnen'!$C$4,Auswahl!$C$18:$G$18,0))=0,"",INDEX(C189:G189,1,MATCH('Bedarf berechnen'!$C$4,Auswahl!$C$18:$G$18,0)))</f>
        <v>Braunrost</v>
      </c>
      <c r="C189" s="165" t="s">
        <v>69</v>
      </c>
      <c r="D189" s="165" t="s">
        <v>69</v>
      </c>
      <c r="E189" s="165"/>
      <c r="F189" s="165"/>
      <c r="G189" s="165" t="s">
        <v>39</v>
      </c>
      <c r="H189" s="187"/>
    </row>
    <row r="190" spans="1:8" x14ac:dyDescent="0.2">
      <c r="A190" s="163">
        <v>12</v>
      </c>
      <c r="B190" s="169" t="str">
        <f>IF(INDEX(C190:G190,1,MATCH('Bedarf berechnen'!$C$4,Auswahl!$C$18:$G$18,0))=0,"",INDEX(C190:G190,1,MATCH('Bedarf berechnen'!$C$4,Auswahl!$C$18:$G$18,0)))</f>
        <v>Ährenfusarium</v>
      </c>
      <c r="C190" s="165" t="s">
        <v>70</v>
      </c>
      <c r="D190" s="165" t="s">
        <v>70</v>
      </c>
      <c r="E190" s="165"/>
      <c r="F190" s="167"/>
      <c r="G190" s="165" t="s">
        <v>40</v>
      </c>
      <c r="H190" s="187"/>
    </row>
    <row r="191" spans="1:8" ht="15" thickBot="1" x14ac:dyDescent="0.25">
      <c r="A191" s="173">
        <v>13</v>
      </c>
      <c r="B191" s="174" t="str">
        <f>IF(INDEX(C191:G191,1,MATCH('Bedarf berechnen'!$C$4,Auswahl!$C$18:$G$18,0))=0,"",INDEX(C191:G191,1,MATCH('Bedarf berechnen'!$C$4,Auswahl!$C$18:$G$18,0)))</f>
        <v>Spelzenbräune</v>
      </c>
      <c r="C191" s="175"/>
      <c r="D191" s="175"/>
      <c r="E191" s="176"/>
      <c r="F191" s="176"/>
      <c r="G191" s="176" t="s">
        <v>41</v>
      </c>
      <c r="H191" s="187"/>
    </row>
    <row r="192" spans="1:8" x14ac:dyDescent="0.2">
      <c r="A192" s="170">
        <v>14</v>
      </c>
      <c r="B192" s="171" t="str">
        <f>IF(INDEX(C192:G192,1,MATCH('Bedarf berechnen'!$C$4,Auswahl!$C$18:$G$18,0))=0,"",INDEX(C192:G192,1,MATCH('Bedarf berechnen'!$C$4,Auswahl!$C$18:$G$18,0)))</f>
        <v>Bestandesdichte</v>
      </c>
      <c r="C192" s="172" t="s">
        <v>16</v>
      </c>
      <c r="D192" s="172" t="s">
        <v>16</v>
      </c>
      <c r="E192" s="172" t="s">
        <v>16</v>
      </c>
      <c r="F192" s="172" t="s">
        <v>16</v>
      </c>
      <c r="G192" s="172" t="s">
        <v>16</v>
      </c>
      <c r="H192" s="188"/>
    </row>
    <row r="193" spans="1:8" x14ac:dyDescent="0.2">
      <c r="A193" s="163">
        <v>15</v>
      </c>
      <c r="B193" s="169" t="str">
        <f>IF(INDEX(C193:G193,1,MATCH('Bedarf berechnen'!$C$4,Auswahl!$C$18:$G$18,0))=0,"",INDEX(C193:G193,1,MATCH('Bedarf berechnen'!$C$4,Auswahl!$C$18:$G$18,0)))</f>
        <v>Kornzahl/Ähre</v>
      </c>
      <c r="C193" s="168" t="s">
        <v>17</v>
      </c>
      <c r="D193" s="168" t="s">
        <v>17</v>
      </c>
      <c r="E193" s="168" t="s">
        <v>17</v>
      </c>
      <c r="F193" s="168" t="s">
        <v>17</v>
      </c>
      <c r="G193" s="168" t="s">
        <v>17</v>
      </c>
      <c r="H193" s="188"/>
    </row>
    <row r="194" spans="1:8" x14ac:dyDescent="0.2">
      <c r="A194" s="163">
        <v>16</v>
      </c>
      <c r="B194" s="169" t="str">
        <f>IF(INDEX(C194:G194,1,MATCH('Bedarf berechnen'!$C$4,Auswahl!$C$18:$G$18,0))=0,"",INDEX(C194:G194,1,MATCH('Bedarf berechnen'!$C$4,Auswahl!$C$18:$G$18,0)))</f>
        <v>Tausendornmasse</v>
      </c>
      <c r="C194" s="168" t="s">
        <v>42</v>
      </c>
      <c r="D194" s="168" t="s">
        <v>42</v>
      </c>
      <c r="E194" s="168" t="s">
        <v>42</v>
      </c>
      <c r="F194" s="168" t="s">
        <v>42</v>
      </c>
      <c r="G194" s="168" t="s">
        <v>128</v>
      </c>
      <c r="H194" s="188"/>
    </row>
    <row r="195" spans="1:8" x14ac:dyDescent="0.2">
      <c r="A195" s="163">
        <v>17</v>
      </c>
      <c r="B195" s="169" t="str">
        <f>IF(INDEX(C195:G195,1,MATCH('Bedarf berechnen'!$C$4,Auswahl!$C$18:$G$18,0))=0,"",INDEX(C195:G195,1,MATCH('Bedarf berechnen'!$C$4,Auswahl!$C$18:$G$18,0)))</f>
        <v>Kornertrag Stufe 1</v>
      </c>
      <c r="C195" s="168" t="s">
        <v>18</v>
      </c>
      <c r="D195" s="168" t="s">
        <v>18</v>
      </c>
      <c r="E195" s="168" t="s">
        <v>18</v>
      </c>
      <c r="F195" s="168" t="s">
        <v>18</v>
      </c>
      <c r="G195" s="168" t="s">
        <v>18</v>
      </c>
      <c r="H195" s="188"/>
    </row>
    <row r="196" spans="1:8" x14ac:dyDescent="0.2">
      <c r="A196" s="163">
        <v>18</v>
      </c>
      <c r="B196" s="169" t="str">
        <f>IF(INDEX(C196:G196,1,MATCH('Bedarf berechnen'!$C$4,Auswahl!$C$18:$G$18,0))=0,"",INDEX(C196:G196,1,MATCH('Bedarf berechnen'!$C$4,Auswahl!$C$18:$G$18,0)))</f>
        <v>Kornertrag Stufe 2</v>
      </c>
      <c r="C196" s="168" t="s">
        <v>19</v>
      </c>
      <c r="D196" s="168" t="s">
        <v>19</v>
      </c>
      <c r="E196" s="168" t="s">
        <v>19</v>
      </c>
      <c r="F196" s="168" t="s">
        <v>19</v>
      </c>
      <c r="G196" s="168" t="s">
        <v>19</v>
      </c>
      <c r="H196" s="188"/>
    </row>
    <row r="197" spans="1:8" x14ac:dyDescent="0.2">
      <c r="A197" s="163">
        <v>19</v>
      </c>
      <c r="B197" s="169" t="str">
        <f>IF(INDEX(C197:G197,1,MATCH('Bedarf berechnen'!$C$4,Auswahl!$C$18:$G$18,0))=0,"",INDEX(C197:G197,1,MATCH('Bedarf berechnen'!$C$4,Auswahl!$C$18:$G$18,0)))</f>
        <v>Fallzahl (Stabilität)</v>
      </c>
      <c r="C197" s="151" t="s">
        <v>46</v>
      </c>
      <c r="D197" s="151" t="s">
        <v>46</v>
      </c>
      <c r="E197" s="151" t="s">
        <v>20</v>
      </c>
      <c r="F197" s="102"/>
      <c r="G197" s="151" t="s">
        <v>166</v>
      </c>
      <c r="H197" s="96"/>
    </row>
    <row r="198" spans="1:8" x14ac:dyDescent="0.2">
      <c r="A198" s="163">
        <v>20</v>
      </c>
      <c r="B198" s="169" t="str">
        <f>IF(INDEX(C198:G198,1,MATCH('Bedarf berechnen'!$C$4,Auswahl!$C$18:$G$18,0))=0,"",INDEX(C198:G198,1,MATCH('Bedarf berechnen'!$C$4,Auswahl!$C$18:$G$18,0)))</f>
        <v>Rohproteingehalt</v>
      </c>
      <c r="C198" s="151" t="s">
        <v>71</v>
      </c>
      <c r="D198" s="151" t="s">
        <v>71</v>
      </c>
      <c r="E198" s="151" t="s">
        <v>43</v>
      </c>
      <c r="F198" s="102"/>
      <c r="G198" s="151" t="s">
        <v>43</v>
      </c>
      <c r="H198" s="96"/>
    </row>
    <row r="199" spans="1:8" x14ac:dyDescent="0.2">
      <c r="A199" s="163">
        <v>21</v>
      </c>
      <c r="B199" s="169" t="str">
        <f>IF(INDEX(C199:G199,1,MATCH('Bedarf berechnen'!$C$4,Auswahl!$C$18:$G$18,0))=0,"",INDEX(C199:G199,1,MATCH('Bedarf berechnen'!$C$4,Auswahl!$C$18:$G$18,0)))</f>
        <v>Sedimentationswert</v>
      </c>
      <c r="C199" s="151" t="s">
        <v>72</v>
      </c>
      <c r="D199" s="151" t="s">
        <v>72</v>
      </c>
      <c r="E199" s="151" t="s">
        <v>102</v>
      </c>
      <c r="F199" s="102"/>
      <c r="G199" s="151" t="s">
        <v>44</v>
      </c>
      <c r="H199" s="96"/>
    </row>
    <row r="200" spans="1:8" x14ac:dyDescent="0.2">
      <c r="A200" s="163">
        <v>22</v>
      </c>
      <c r="B200" s="169" t="str">
        <f>IF(INDEX(C200:G200,1,MATCH('Bedarf berechnen'!$C$4,Auswahl!$C$18:$G$18,0))=0,"",INDEX(C200:G200,1,MATCH('Bedarf berechnen'!$C$4,Auswahl!$C$18:$G$18,0)))</f>
        <v>Volumenausbeute</v>
      </c>
      <c r="C200" s="151" t="s">
        <v>73</v>
      </c>
      <c r="D200" s="151" t="s">
        <v>73</v>
      </c>
      <c r="E200" s="151" t="s">
        <v>101</v>
      </c>
      <c r="F200" s="102"/>
      <c r="G200" s="151" t="s">
        <v>388</v>
      </c>
      <c r="H200" s="96"/>
    </row>
    <row r="201" spans="1:8" x14ac:dyDescent="0.2">
      <c r="A201" s="163">
        <v>23</v>
      </c>
      <c r="B201" s="169" t="str">
        <f>IF(INDEX(C201:G201,1,MATCH('Bedarf berechnen'!$C$4,Auswahl!$C$18:$G$18,0))=0,"",INDEX(C201:G201,1,MATCH('Bedarf berechnen'!$C$4,Auswahl!$C$18:$G$18,0)))</f>
        <v>Quelle:</v>
      </c>
      <c r="C201" s="101" t="s">
        <v>151</v>
      </c>
      <c r="D201" s="101" t="s">
        <v>151</v>
      </c>
      <c r="E201" s="81" t="s">
        <v>151</v>
      </c>
      <c r="F201" s="81" t="s">
        <v>151</v>
      </c>
      <c r="G201" s="71" t="s">
        <v>151</v>
      </c>
      <c r="H201" s="97"/>
    </row>
  </sheetData>
  <sheetProtection password="CF35" sheet="1" objects="1" scenarios="1" selectLockedCells="1"/>
  <sortState ref="C139:D254">
    <sortCondition ref="D138"/>
  </sortState>
  <conditionalFormatting sqref="B11:B14">
    <cfRule type="cellIs" dxfId="37" priority="25" operator="greaterThan">
      <formula>25</formula>
    </cfRule>
  </conditionalFormatting>
  <conditionalFormatting sqref="F187">
    <cfRule type="cellIs" dxfId="36" priority="4" operator="between">
      <formula>6</formula>
      <formula>9</formula>
    </cfRule>
  </conditionalFormatting>
  <conditionalFormatting sqref="C184 C191 C188">
    <cfRule type="cellIs" dxfId="35" priority="24" operator="between">
      <formula>6</formula>
      <formula>9</formula>
    </cfRule>
  </conditionalFormatting>
  <conditionalFormatting sqref="C201">
    <cfRule type="cellIs" dxfId="34" priority="23" stopIfTrue="1" operator="lessThan">
      <formula>2014</formula>
    </cfRule>
  </conditionalFormatting>
  <conditionalFormatting sqref="C189">
    <cfRule type="cellIs" dxfId="33" priority="22" operator="between">
      <formula>6</formula>
      <formula>9</formula>
    </cfRule>
  </conditionalFormatting>
  <conditionalFormatting sqref="C186">
    <cfRule type="cellIs" dxfId="32" priority="21" operator="between">
      <formula>6</formula>
      <formula>9</formula>
    </cfRule>
  </conditionalFormatting>
  <conditionalFormatting sqref="C187">
    <cfRule type="cellIs" dxfId="31" priority="20" operator="between">
      <formula>6</formula>
      <formula>9</formula>
    </cfRule>
  </conditionalFormatting>
  <conditionalFormatting sqref="D184 D191 D188">
    <cfRule type="cellIs" dxfId="30" priority="19" operator="between">
      <formula>6</formula>
      <formula>9</formula>
    </cfRule>
  </conditionalFormatting>
  <conditionalFormatting sqref="D201">
    <cfRule type="cellIs" dxfId="29" priority="18" stopIfTrue="1" operator="lessThan">
      <formula>2014</formula>
    </cfRule>
  </conditionalFormatting>
  <conditionalFormatting sqref="D189">
    <cfRule type="cellIs" dxfId="28" priority="17" operator="between">
      <formula>6</formula>
      <formula>9</formula>
    </cfRule>
  </conditionalFormatting>
  <conditionalFormatting sqref="D186">
    <cfRule type="cellIs" dxfId="27" priority="16" operator="between">
      <formula>6</formula>
      <formula>9</formula>
    </cfRule>
  </conditionalFormatting>
  <conditionalFormatting sqref="D187">
    <cfRule type="cellIs" dxfId="26" priority="15" operator="between">
      <formula>6</formula>
      <formula>9</formula>
    </cfRule>
  </conditionalFormatting>
  <conditionalFormatting sqref="E183:E185 E188:E191">
    <cfRule type="cellIs" dxfId="25" priority="14" operator="between">
      <formula>6</formula>
      <formula>9</formula>
    </cfRule>
  </conditionalFormatting>
  <conditionalFormatting sqref="E201">
    <cfRule type="cellIs" dxfId="24" priority="13" stopIfTrue="1" operator="lessThan">
      <formula>2014</formula>
    </cfRule>
  </conditionalFormatting>
  <conditionalFormatting sqref="E186">
    <cfRule type="cellIs" dxfId="23" priority="12" operator="between">
      <formula>6</formula>
      <formula>9</formula>
    </cfRule>
  </conditionalFormatting>
  <conditionalFormatting sqref="E187">
    <cfRule type="cellIs" dxfId="22" priority="11" operator="between">
      <formula>6</formula>
      <formula>9</formula>
    </cfRule>
  </conditionalFormatting>
  <conditionalFormatting sqref="F183:F184 F191 F188">
    <cfRule type="cellIs" dxfId="21" priority="10" operator="between">
      <formula>6</formula>
      <formula>9</formula>
    </cfRule>
  </conditionalFormatting>
  <conditionalFormatting sqref="F201">
    <cfRule type="cellIs" dxfId="20" priority="9" stopIfTrue="1" operator="lessThan">
      <formula>2014</formula>
    </cfRule>
  </conditionalFormatting>
  <conditionalFormatting sqref="F189">
    <cfRule type="cellIs" dxfId="19" priority="7" operator="between">
      <formula>6</formula>
      <formula>9</formula>
    </cfRule>
  </conditionalFormatting>
  <conditionalFormatting sqref="F190">
    <cfRule type="cellIs" dxfId="18" priority="8" operator="between">
      <formula>6</formula>
      <formula>9</formula>
    </cfRule>
  </conditionalFormatting>
  <conditionalFormatting sqref="F185">
    <cfRule type="cellIs" dxfId="17" priority="6" operator="between">
      <formula>6</formula>
      <formula>9</formula>
    </cfRule>
  </conditionalFormatting>
  <conditionalFormatting sqref="F186">
    <cfRule type="cellIs" dxfId="16" priority="5" operator="between">
      <formula>6</formula>
      <formula>9</formula>
    </cfRule>
  </conditionalFormatting>
  <conditionalFormatting sqref="B13">
    <cfRule type="cellIs" dxfId="15" priority="3" operator="equal">
      <formula>0</formula>
    </cfRule>
  </conditionalFormatting>
  <conditionalFormatting sqref="B14">
    <cfRule type="cellIs" dxfId="14" priority="2" operator="equal">
      <formula>0</formula>
    </cfRule>
  </conditionalFormatting>
  <conditionalFormatting sqref="B12">
    <cfRule type="cellIs" dxfId="13" priority="1" operator="equal">
      <formula>0</formula>
    </cfRule>
  </conditionalFormatting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A277"/>
  <sheetViews>
    <sheetView showGridLines="0" zoomScaleNormal="100" workbookViewId="0">
      <selection activeCell="C5" sqref="C5:D5"/>
    </sheetView>
  </sheetViews>
  <sheetFormatPr baseColWidth="10" defaultRowHeight="14.25" x14ac:dyDescent="0.2"/>
  <cols>
    <col min="1" max="1" width="10.625" style="258" customWidth="1"/>
    <col min="2" max="2" width="16.625" style="4" customWidth="1"/>
    <col min="3" max="3" width="12.625" style="4" customWidth="1"/>
    <col min="4" max="4" width="4.625" style="4" customWidth="1"/>
    <col min="5" max="5" width="11.625" style="258" customWidth="1"/>
    <col min="6" max="6" width="16.625" style="4" customWidth="1"/>
    <col min="7" max="7" width="12.625" style="4" customWidth="1"/>
    <col min="8" max="8" width="4.625" style="4" customWidth="1"/>
    <col min="9" max="9" width="11.625" style="258" customWidth="1"/>
    <col min="10" max="10" width="3.625" style="258" customWidth="1"/>
    <col min="11" max="11" width="6.125" style="258" hidden="1" customWidth="1"/>
    <col min="12" max="12" width="6.125" style="312" hidden="1" customWidth="1"/>
    <col min="13" max="13" width="5.125" style="312" hidden="1" customWidth="1"/>
    <col min="14" max="14" width="5.125" style="307" hidden="1" customWidth="1"/>
    <col min="15" max="15" width="4.5" style="258" hidden="1" customWidth="1"/>
    <col min="16" max="16" width="6.25" style="307" hidden="1" customWidth="1"/>
    <col min="17" max="18" width="7.125" style="307" hidden="1" customWidth="1"/>
    <col min="19" max="20" width="11" style="307"/>
    <col min="21" max="21" width="13.25" style="307" customWidth="1"/>
    <col min="22" max="131" width="11" style="307"/>
    <col min="132" max="16384" width="11" style="10"/>
  </cols>
  <sheetData>
    <row r="1" spans="1:131" s="258" customFormat="1" ht="17.25" customHeight="1" x14ac:dyDescent="0.2"/>
    <row r="2" spans="1:131" s="6" customFormat="1" ht="57" customHeight="1" x14ac:dyDescent="0.25">
      <c r="A2" s="262"/>
      <c r="B2" s="357" t="s">
        <v>476</v>
      </c>
      <c r="C2" s="357"/>
      <c r="D2" s="357"/>
      <c r="E2" s="357"/>
      <c r="F2" s="369"/>
      <c r="G2" s="369"/>
      <c r="H2" s="369"/>
      <c r="I2" s="262"/>
      <c r="J2" s="262"/>
      <c r="K2" s="262"/>
      <c r="L2" s="262"/>
      <c r="M2" s="262"/>
      <c r="N2" s="262"/>
      <c r="O2" s="358" t="s">
        <v>467</v>
      </c>
      <c r="P2" s="358"/>
      <c r="Q2" s="358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</row>
    <row r="3" spans="1:131" s="258" customFormat="1" ht="15" customHeight="1" x14ac:dyDescent="0.25">
      <c r="D3" s="282"/>
      <c r="E3" s="282"/>
      <c r="H3" s="282"/>
      <c r="I3" s="282"/>
      <c r="J3" s="282"/>
      <c r="N3" s="283"/>
      <c r="O3" s="359"/>
      <c r="P3" s="359"/>
      <c r="Q3" s="359"/>
      <c r="T3" s="284"/>
    </row>
    <row r="4" spans="1:131" s="4" customFormat="1" ht="30" customHeight="1" x14ac:dyDescent="0.2">
      <c r="A4" s="258"/>
      <c r="B4" s="7" t="s">
        <v>8</v>
      </c>
      <c r="C4" s="374">
        <v>5</v>
      </c>
      <c r="D4" s="374"/>
      <c r="E4" s="258"/>
      <c r="F4" s="7" t="s">
        <v>224</v>
      </c>
      <c r="G4" s="207">
        <f>INDEX(Auswahl!$C$2:$C$6,MATCH($C$4,Auswahl!$A$2:$A$6,0),1)*Auswahl!H1+K4</f>
        <v>250</v>
      </c>
      <c r="H4" s="59"/>
      <c r="I4" s="285"/>
      <c r="J4" s="282"/>
      <c r="K4" s="286">
        <f>-1000+L4</f>
        <v>0</v>
      </c>
      <c r="L4" s="287">
        <v>1000</v>
      </c>
      <c r="M4" s="288"/>
      <c r="N4" s="283"/>
      <c r="O4" s="289"/>
      <c r="P4" s="289"/>
      <c r="Q4" s="289"/>
      <c r="R4" s="258"/>
      <c r="S4" s="258"/>
      <c r="T4" s="290"/>
      <c r="U4" s="290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</row>
    <row r="5" spans="1:131" s="4" customFormat="1" ht="30" customHeight="1" x14ac:dyDescent="0.2">
      <c r="A5" s="258"/>
      <c r="B5" s="7" t="s">
        <v>221</v>
      </c>
      <c r="C5" s="375">
        <v>1</v>
      </c>
      <c r="D5" s="375">
        <v>27</v>
      </c>
      <c r="E5" s="267" t="s">
        <v>293</v>
      </c>
      <c r="F5" s="7" t="s">
        <v>236</v>
      </c>
      <c r="G5" s="251">
        <f>INDEX(Auswahl!$D$2:$D$6,MATCH($C$4,Auswahl!$A$2:$A$6,0),1)+K5</f>
        <v>45</v>
      </c>
      <c r="H5" s="11"/>
      <c r="I5" s="283"/>
      <c r="J5" s="258"/>
      <c r="K5" s="286">
        <f>-1000+L5</f>
        <v>0</v>
      </c>
      <c r="L5" s="287">
        <v>1000</v>
      </c>
      <c r="M5" s="258"/>
      <c r="N5" s="283"/>
      <c r="O5" s="291" t="s">
        <v>253</v>
      </c>
      <c r="P5" s="291" t="s">
        <v>253</v>
      </c>
      <c r="Q5" s="291">
        <v>6</v>
      </c>
      <c r="R5" s="258"/>
      <c r="S5" s="258"/>
      <c r="T5" s="292"/>
      <c r="U5" s="292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</row>
    <row r="6" spans="1:131" s="4" customFormat="1" ht="30" customHeight="1" x14ac:dyDescent="0.2">
      <c r="A6" s="258"/>
      <c r="B6" s="58" t="s">
        <v>9</v>
      </c>
      <c r="C6" s="375">
        <v>1</v>
      </c>
      <c r="D6" s="375"/>
      <c r="E6" s="267" t="s">
        <v>396</v>
      </c>
      <c r="F6" s="7" t="s">
        <v>222</v>
      </c>
      <c r="G6" s="252">
        <f>INDEX(Auswahl!$E$2:$E$6,MATCH('Bedarf berechnen'!$C$4,Auswahl!$A$2:$A$6,0),1)+'Bedarf berechnen'!K6</f>
        <v>96</v>
      </c>
      <c r="H6" s="12"/>
      <c r="I6" s="283"/>
      <c r="J6" s="293"/>
      <c r="K6" s="286">
        <f t="shared" ref="K6:K7" si="0">-1000+L6</f>
        <v>1</v>
      </c>
      <c r="L6" s="287">
        <v>1001</v>
      </c>
      <c r="M6" s="258"/>
      <c r="N6" s="283"/>
      <c r="O6" s="291" t="s">
        <v>253</v>
      </c>
      <c r="P6" s="291" t="s">
        <v>252</v>
      </c>
      <c r="Q6" s="291" t="s">
        <v>252</v>
      </c>
      <c r="R6" s="258"/>
      <c r="S6" s="258"/>
      <c r="T6" s="292"/>
      <c r="U6" s="292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</row>
    <row r="7" spans="1:131" s="4" customFormat="1" ht="30" customHeight="1" x14ac:dyDescent="0.2">
      <c r="A7" s="258"/>
      <c r="B7" s="13" t="s">
        <v>220</v>
      </c>
      <c r="C7" s="250">
        <v>20</v>
      </c>
      <c r="D7" s="12"/>
      <c r="E7" s="270"/>
      <c r="F7" s="7" t="s">
        <v>223</v>
      </c>
      <c r="G7" s="252">
        <f>INDEX(Auswahl!F2:F6,MATCH('Bedarf berechnen'!C4,Auswahl!A2:A6,0),1)+'Bedarf berechnen'!K7</f>
        <v>95</v>
      </c>
      <c r="H7" s="12"/>
      <c r="I7" s="270"/>
      <c r="J7" s="293"/>
      <c r="K7" s="286">
        <f t="shared" si="0"/>
        <v>0</v>
      </c>
      <c r="L7" s="287">
        <v>1000</v>
      </c>
      <c r="M7" s="258"/>
      <c r="N7" s="270"/>
      <c r="O7" s="291" t="s">
        <v>252</v>
      </c>
      <c r="P7" s="291" t="s">
        <v>252</v>
      </c>
      <c r="Q7" s="291" t="s">
        <v>252</v>
      </c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</row>
    <row r="8" spans="1:131" s="4" customFormat="1" ht="30" customHeight="1" x14ac:dyDescent="0.2">
      <c r="A8" s="258"/>
      <c r="B8" s="13" t="s">
        <v>225</v>
      </c>
      <c r="C8" s="61">
        <f>G8*C7</f>
        <v>2467.105263157895</v>
      </c>
      <c r="D8" s="60" t="str">
        <f>IF(Auswahl!$B$28='Bedarf berechnen'!$Q$8,"kg","EH")</f>
        <v>kg</v>
      </c>
      <c r="E8" s="313">
        <f>I8</f>
        <v>50</v>
      </c>
      <c r="F8" s="13" t="s">
        <v>237</v>
      </c>
      <c r="G8" s="247">
        <f>IF(Auswahl!B28&lt;P8,G4*100/G7/(I8*100),IF(Auswahl!B28=Q8,G4*G5/G6*100/G7,G4*100/G7*100/G6/(I8*100)))</f>
        <v>123.35526315789474</v>
      </c>
      <c r="H8" s="60" t="str">
        <f>IF(Auswahl!$B$28='Bedarf berechnen'!$Q$8,"kg","EH")</f>
        <v>kg</v>
      </c>
      <c r="I8" s="294">
        <f>INDEX(Auswahl!B11:B14,MATCH('Bedarf berechnen'!C6,Auswahl!A11:A14,0),1)</f>
        <v>50</v>
      </c>
      <c r="J8" s="258"/>
      <c r="K8" s="258"/>
      <c r="L8" s="258"/>
      <c r="M8" s="258"/>
      <c r="N8" s="295" t="s">
        <v>255</v>
      </c>
      <c r="O8" s="296">
        <v>4</v>
      </c>
      <c r="P8" s="297">
        <v>5</v>
      </c>
      <c r="Q8" s="296">
        <v>7</v>
      </c>
      <c r="R8" s="298" t="s">
        <v>256</v>
      </c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</row>
    <row r="9" spans="1:131" s="258" customFormat="1" ht="30" customHeight="1" x14ac:dyDescent="0.2">
      <c r="F9" s="316" t="s">
        <v>224</v>
      </c>
      <c r="G9" s="316">
        <f>G4*G5/G6*100/G7</f>
        <v>123.35526315789474</v>
      </c>
      <c r="I9" s="270"/>
      <c r="N9" s="270"/>
      <c r="O9" s="299" t="s">
        <v>254</v>
      </c>
      <c r="P9" s="299" t="s">
        <v>229</v>
      </c>
      <c r="Q9" s="299" t="s">
        <v>1</v>
      </c>
      <c r="R9" s="300" t="s">
        <v>257</v>
      </c>
    </row>
    <row r="10" spans="1:131" s="258" customFormat="1" ht="30" customHeight="1" x14ac:dyDescent="0.2">
      <c r="F10" s="259"/>
      <c r="G10" s="260"/>
      <c r="H10" s="260"/>
    </row>
    <row r="11" spans="1:131" s="258" customFormat="1" ht="15" customHeight="1" x14ac:dyDescent="0.2">
      <c r="F11" s="316"/>
      <c r="G11" s="316"/>
      <c r="I11" s="270"/>
      <c r="N11" s="270"/>
      <c r="O11" s="299"/>
      <c r="P11" s="299"/>
      <c r="Q11" s="299"/>
      <c r="R11" s="300"/>
    </row>
    <row r="12" spans="1:131" s="8" customFormat="1" ht="15" customHeight="1" x14ac:dyDescent="0.2">
      <c r="A12" s="150"/>
      <c r="B12" s="322" t="s">
        <v>0</v>
      </c>
      <c r="F12" s="62"/>
      <c r="G12" s="62"/>
      <c r="I12" s="270"/>
      <c r="J12" s="258"/>
      <c r="K12" s="258"/>
      <c r="L12" s="258"/>
      <c r="M12" s="299"/>
      <c r="N12" s="150"/>
      <c r="O12" s="27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</row>
    <row r="13" spans="1:131" s="8" customFormat="1" ht="15" customHeight="1" x14ac:dyDescent="0.2">
      <c r="A13" s="150"/>
      <c r="B13" s="276" t="s">
        <v>294</v>
      </c>
      <c r="F13" s="62"/>
      <c r="G13" s="62"/>
      <c r="I13" s="313"/>
      <c r="J13" s="270"/>
      <c r="K13" s="299"/>
      <c r="L13" s="299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</row>
    <row r="14" spans="1:131" s="307" customFormat="1" ht="15" customHeight="1" x14ac:dyDescent="0.25">
      <c r="A14" s="258"/>
      <c r="B14" s="319"/>
      <c r="C14" s="258"/>
      <c r="D14" s="258"/>
      <c r="E14" s="258"/>
      <c r="F14" s="319"/>
      <c r="G14" s="258"/>
      <c r="H14" s="258"/>
      <c r="I14" s="258"/>
      <c r="J14" s="258"/>
      <c r="K14" s="309"/>
      <c r="L14" s="309"/>
      <c r="M14" s="310"/>
      <c r="O14" s="258"/>
    </row>
    <row r="15" spans="1:131" s="302" customFormat="1" x14ac:dyDescent="0.2">
      <c r="B15" s="259" t="s">
        <v>215</v>
      </c>
      <c r="C15" s="320">
        <v>42947</v>
      </c>
      <c r="D15" s="305"/>
      <c r="E15" s="315">
        <f ca="1">IF(C15-C16&gt;=0,C15-C16,"abgelaufen")</f>
        <v>343</v>
      </c>
      <c r="F15" s="305"/>
      <c r="G15" s="305"/>
      <c r="H15" s="305"/>
      <c r="I15" s="305"/>
      <c r="J15" s="270"/>
      <c r="K15" s="258"/>
      <c r="L15" s="258"/>
      <c r="M15" s="314"/>
      <c r="N15" s="305"/>
      <c r="O15" s="305"/>
    </row>
    <row r="16" spans="1:131" s="302" customFormat="1" hidden="1" x14ac:dyDescent="0.2">
      <c r="C16" s="321">
        <f ca="1">TODAY()</f>
        <v>42604</v>
      </c>
      <c r="D16" s="305"/>
      <c r="E16" s="305"/>
      <c r="F16" s="305"/>
      <c r="G16" s="305"/>
      <c r="H16" s="305"/>
      <c r="I16" s="305"/>
      <c r="J16" s="305"/>
      <c r="K16" s="305"/>
      <c r="L16" s="305"/>
      <c r="M16" s="314"/>
      <c r="N16" s="305"/>
      <c r="O16" s="305"/>
    </row>
    <row r="17" spans="1:131" s="304" customFormat="1" x14ac:dyDescent="0.2">
      <c r="J17" s="305"/>
      <c r="K17" s="305"/>
      <c r="L17" s="305"/>
    </row>
    <row r="18" spans="1:131" s="304" customFormat="1" ht="47.25" customHeight="1" x14ac:dyDescent="0.2">
      <c r="J18" s="305"/>
      <c r="K18" s="305"/>
      <c r="L18" s="305"/>
    </row>
    <row r="19" spans="1:131" s="304" customFormat="1" ht="47.25" customHeight="1" x14ac:dyDescent="0.2">
      <c r="J19" s="305"/>
      <c r="K19" s="305"/>
      <c r="L19" s="305"/>
    </row>
    <row r="20" spans="1:131" s="302" customFormat="1" ht="60.75" customHeight="1" x14ac:dyDescent="0.2">
      <c r="B20" s="317"/>
      <c r="C20" s="318"/>
      <c r="F20" s="317"/>
      <c r="G20" s="318"/>
      <c r="J20" s="301"/>
      <c r="K20" s="303"/>
      <c r="L20" s="303"/>
    </row>
    <row r="21" spans="1:131" customFormat="1" ht="30" customHeight="1" x14ac:dyDescent="0.2">
      <c r="A21" s="304"/>
      <c r="B21" s="345" t="str">
        <f>"Beschreibende Sortenliste "&amp;$I$32</f>
        <v>Beschreibende Sortenliste 2016</v>
      </c>
      <c r="C21" s="345"/>
      <c r="D21" s="345"/>
      <c r="E21" s="304"/>
      <c r="F21" s="345" t="str">
        <f>"Beschreibende Sortenliste "&amp;$I$32</f>
        <v>Beschreibende Sortenliste 2016</v>
      </c>
      <c r="G21" s="345"/>
      <c r="H21" s="345"/>
      <c r="I21" s="304"/>
      <c r="J21" s="305"/>
      <c r="K21" s="305"/>
      <c r="L21" s="305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/>
      <c r="CI21" s="304"/>
      <c r="CJ21" s="304"/>
      <c r="CK21" s="304"/>
      <c r="CL21" s="304"/>
      <c r="CM21" s="304"/>
      <c r="CN21" s="304"/>
      <c r="CO21" s="304"/>
      <c r="CP21" s="304"/>
      <c r="CQ21" s="304"/>
      <c r="CR21" s="304"/>
      <c r="CS21" s="304"/>
      <c r="CT21" s="304"/>
      <c r="CU21" s="304"/>
      <c r="CV21" s="304"/>
      <c r="CW21" s="304"/>
      <c r="CX21" s="304"/>
      <c r="CY21" s="304"/>
      <c r="CZ21" s="304"/>
      <c r="DA21" s="304"/>
      <c r="DB21" s="304"/>
      <c r="DC21" s="304"/>
      <c r="DD21" s="304"/>
      <c r="DE21" s="304"/>
      <c r="DF21" s="304"/>
      <c r="DG21" s="304"/>
      <c r="DH21" s="304"/>
      <c r="DI21" s="304"/>
      <c r="DJ21" s="304"/>
      <c r="DK21" s="304"/>
      <c r="DL21" s="304"/>
      <c r="DM21" s="304"/>
      <c r="DN21" s="304"/>
      <c r="DO21" s="304"/>
      <c r="DP21" s="304"/>
      <c r="DQ21" s="304"/>
      <c r="DR21" s="304"/>
      <c r="DS21" s="304"/>
      <c r="DT21" s="304"/>
      <c r="DU21" s="304"/>
      <c r="DV21" s="304"/>
      <c r="DW21" s="304"/>
      <c r="DX21" s="304"/>
      <c r="DY21" s="304"/>
      <c r="DZ21" s="304"/>
      <c r="EA21" s="304"/>
    </row>
    <row r="22" spans="1:131" ht="30" customHeight="1" x14ac:dyDescent="0.2">
      <c r="A22" s="265"/>
      <c r="B22" s="373" t="s">
        <v>389</v>
      </c>
      <c r="C22" s="373"/>
      <c r="D22" s="373"/>
      <c r="F22" s="373" t="s">
        <v>398</v>
      </c>
      <c r="G22" s="373"/>
      <c r="H22" s="373"/>
      <c r="J22" s="304"/>
      <c r="K22" s="304"/>
      <c r="L22" s="304"/>
      <c r="M22" s="306"/>
    </row>
    <row r="23" spans="1:131" ht="30" customHeight="1" x14ac:dyDescent="0.2">
      <c r="A23" s="266"/>
      <c r="B23" s="7" t="str">
        <f>Sortenvergleich!B7</f>
        <v>Ährenschieben</v>
      </c>
      <c r="C23" s="372">
        <f>Sortenvergleich!C7</f>
        <v>5</v>
      </c>
      <c r="D23" s="372"/>
      <c r="F23" s="7" t="str">
        <f>Sortenvergleich!F7</f>
        <v>Bestandesdichte</v>
      </c>
      <c r="G23" s="372">
        <f>Sortenvergleich!G7</f>
        <v>6</v>
      </c>
      <c r="H23" s="372"/>
      <c r="K23" s="308"/>
      <c r="L23" s="306"/>
      <c r="M23" s="306"/>
    </row>
    <row r="24" spans="1:131" ht="30" customHeight="1" x14ac:dyDescent="0.2">
      <c r="B24" s="7" t="str">
        <f>Sortenvergleich!B8</f>
        <v>Reife</v>
      </c>
      <c r="C24" s="356">
        <f>Sortenvergleich!C8</f>
        <v>6</v>
      </c>
      <c r="D24" s="356"/>
      <c r="F24" s="7" t="str">
        <f>Sortenvergleich!F8</f>
        <v>Kornzahl/Ähre</v>
      </c>
      <c r="G24" s="356">
        <f>Sortenvergleich!G8</f>
        <v>5</v>
      </c>
      <c r="H24" s="356"/>
      <c r="K24" s="308"/>
      <c r="L24" s="306"/>
      <c r="M24" s="309"/>
    </row>
    <row r="25" spans="1:131" ht="30" customHeight="1" x14ac:dyDescent="0.2">
      <c r="B25" s="7" t="str">
        <f>Sortenvergleich!B9</f>
        <v>Pflanzenlänge</v>
      </c>
      <c r="C25" s="372">
        <f>Sortenvergleich!C9</f>
        <v>3</v>
      </c>
      <c r="D25" s="372"/>
      <c r="F25" s="7" t="str">
        <f>Sortenvergleich!F9</f>
        <v>Tausendornmasse</v>
      </c>
      <c r="G25" s="372">
        <f>Sortenvergleich!G9</f>
        <v>6</v>
      </c>
      <c r="H25" s="372"/>
      <c r="K25" s="309"/>
      <c r="L25" s="309"/>
      <c r="M25" s="310"/>
    </row>
    <row r="26" spans="1:131" ht="30" customHeight="1" x14ac:dyDescent="0.2">
      <c r="B26" s="7" t="str">
        <f>Sortenvergleich!B10</f>
        <v>Auswinterung</v>
      </c>
      <c r="C26" s="356">
        <f>Sortenvergleich!C10</f>
        <v>4</v>
      </c>
      <c r="D26" s="356"/>
      <c r="F26" s="7" t="str">
        <f>Sortenvergleich!F10</f>
        <v>Kornertrag Stufe 1</v>
      </c>
      <c r="G26" s="356">
        <f>Sortenvergleich!G10</f>
        <v>8</v>
      </c>
      <c r="H26" s="356"/>
      <c r="K26" s="309"/>
      <c r="L26" s="309"/>
      <c r="M26" s="310"/>
    </row>
    <row r="27" spans="1:131" ht="30" customHeight="1" x14ac:dyDescent="0.2">
      <c r="B27" s="7" t="str">
        <f>Sortenvergleich!B11</f>
        <v>Lager</v>
      </c>
      <c r="C27" s="372">
        <f>Sortenvergleich!C11</f>
        <v>4</v>
      </c>
      <c r="D27" s="372"/>
      <c r="F27" s="7" t="str">
        <f>Sortenvergleich!F11</f>
        <v>Kornertrag Stufe 2</v>
      </c>
      <c r="G27" s="372">
        <f>Sortenvergleich!G11</f>
        <v>8</v>
      </c>
      <c r="H27" s="372"/>
      <c r="K27" s="309"/>
      <c r="L27" s="309"/>
      <c r="M27" s="310"/>
    </row>
    <row r="28" spans="1:131" ht="30" customHeight="1" x14ac:dyDescent="0.2">
      <c r="B28" s="7" t="str">
        <f>Sortenvergleich!B12</f>
        <v>Pseudocerco-sporella</v>
      </c>
      <c r="C28" s="356">
        <f>Sortenvergleich!C12</f>
        <v>5</v>
      </c>
      <c r="D28" s="356"/>
      <c r="F28" s="7" t="str">
        <f>Sortenvergleich!F12</f>
        <v>Fallzahl (Stabilität)</v>
      </c>
      <c r="G28" s="356" t="str">
        <f>Sortenvergleich!G12</f>
        <v>9 (+)</v>
      </c>
      <c r="H28" s="356"/>
      <c r="I28" s="311" t="str">
        <f>LEFT(G28,1)</f>
        <v>9</v>
      </c>
      <c r="K28" s="309"/>
      <c r="L28" s="309"/>
      <c r="M28" s="310"/>
    </row>
    <row r="29" spans="1:131" ht="30" customHeight="1" x14ac:dyDescent="0.2">
      <c r="B29" s="7" t="str">
        <f>Sortenvergleich!B13</f>
        <v>Mehltau</v>
      </c>
      <c r="C29" s="372">
        <f>Sortenvergleich!C13</f>
        <v>4</v>
      </c>
      <c r="D29" s="372"/>
      <c r="F29" s="7" t="str">
        <f>Sortenvergleich!F13</f>
        <v>Rohproteingehalt</v>
      </c>
      <c r="G29" s="372">
        <f>Sortenvergleich!G13</f>
        <v>4</v>
      </c>
      <c r="H29" s="372"/>
      <c r="K29" s="309"/>
      <c r="L29" s="309"/>
      <c r="M29" s="310"/>
    </row>
    <row r="30" spans="1:131" ht="30" customHeight="1" x14ac:dyDescent="0.2">
      <c r="B30" s="7" t="str">
        <f>Sortenvergleich!B14</f>
        <v>Blattseptoria</v>
      </c>
      <c r="C30" s="356">
        <f>Sortenvergleich!C14</f>
        <v>4</v>
      </c>
      <c r="D30" s="356"/>
      <c r="F30" s="7" t="str">
        <f>Sortenvergleich!F14</f>
        <v>Sedimentationswert</v>
      </c>
      <c r="G30" s="356">
        <f>Sortenvergleich!G14</f>
        <v>7</v>
      </c>
      <c r="H30" s="356"/>
      <c r="K30" s="309"/>
      <c r="L30" s="309"/>
      <c r="M30" s="310"/>
    </row>
    <row r="31" spans="1:131" ht="30" customHeight="1" x14ac:dyDescent="0.2">
      <c r="B31" s="7" t="str">
        <f>Sortenvergleich!B15</f>
        <v>DTR</v>
      </c>
      <c r="C31" s="372">
        <f>Sortenvergleich!C15</f>
        <v>5</v>
      </c>
      <c r="D31" s="372"/>
      <c r="F31" s="7" t="str">
        <f>Sortenvergleich!F15</f>
        <v>Volumenausbeute</v>
      </c>
      <c r="G31" s="372">
        <f>Sortenvergleich!G15</f>
        <v>6</v>
      </c>
      <c r="H31" s="372"/>
      <c r="K31" s="309"/>
      <c r="L31" s="309"/>
      <c r="M31" s="310"/>
    </row>
    <row r="32" spans="1:131" ht="30" customHeight="1" x14ac:dyDescent="0.2">
      <c r="B32" s="7" t="str">
        <f>Sortenvergleich!B16</f>
        <v>Gelbrost</v>
      </c>
      <c r="C32" s="356">
        <f>Sortenvergleich!C16</f>
        <v>3</v>
      </c>
      <c r="D32" s="356"/>
      <c r="F32" s="7" t="str">
        <f>Sortenvergleich!F19</f>
        <v>Quelle:</v>
      </c>
      <c r="G32" s="370" t="str">
        <f>Sortenvergleich!G19</f>
        <v>Beschreibende Sortenliste 2016</v>
      </c>
      <c r="H32" s="371"/>
      <c r="I32" s="311" t="str">
        <f>RIGHT(G32,4)</f>
        <v>2016</v>
      </c>
      <c r="K32" s="309"/>
      <c r="L32" s="309"/>
      <c r="M32" s="310"/>
    </row>
    <row r="33" spans="1:15" ht="30" customHeight="1" x14ac:dyDescent="0.2">
      <c r="B33" s="7" t="str">
        <f>Sortenvergleich!B17</f>
        <v>Braunrost</v>
      </c>
      <c r="C33" s="372">
        <f>Sortenvergleich!C17</f>
        <v>3</v>
      </c>
      <c r="D33" s="372"/>
      <c r="F33" s="360" t="str">
        <f>Sortenvergleich!F16</f>
        <v>sonstiges</v>
      </c>
      <c r="G33" s="363">
        <f>Sortenvergleich!G16</f>
        <v>0</v>
      </c>
      <c r="H33" s="364"/>
      <c r="K33" s="309"/>
      <c r="L33" s="309"/>
      <c r="M33" s="310"/>
    </row>
    <row r="34" spans="1:15" ht="30" customHeight="1" x14ac:dyDescent="0.2">
      <c r="B34" s="7" t="str">
        <f>Sortenvergleich!B18</f>
        <v>Ährenfusarium</v>
      </c>
      <c r="C34" s="356">
        <f>Sortenvergleich!C18</f>
        <v>4</v>
      </c>
      <c r="D34" s="356"/>
      <c r="F34" s="361"/>
      <c r="G34" s="365"/>
      <c r="H34" s="366"/>
      <c r="K34" s="309"/>
      <c r="L34" s="309"/>
      <c r="M34" s="310"/>
    </row>
    <row r="35" spans="1:15" ht="30" customHeight="1" x14ac:dyDescent="0.2">
      <c r="B35" s="7" t="str">
        <f>Sortenvergleich!B19</f>
        <v>Spelzenbräune</v>
      </c>
      <c r="C35" s="372">
        <f>Sortenvergleich!C19</f>
        <v>5</v>
      </c>
      <c r="D35" s="372"/>
      <c r="F35" s="362"/>
      <c r="G35" s="367"/>
      <c r="H35" s="368"/>
      <c r="K35" s="309"/>
      <c r="L35" s="309"/>
      <c r="M35" s="310"/>
    </row>
    <row r="36" spans="1:15" s="307" customFormat="1" ht="15" customHeight="1" x14ac:dyDescent="0.25">
      <c r="A36" s="258"/>
      <c r="B36" s="319"/>
      <c r="C36" s="258"/>
      <c r="D36" s="258"/>
      <c r="E36" s="258"/>
      <c r="F36" s="319"/>
      <c r="G36" s="258"/>
      <c r="H36" s="258"/>
      <c r="I36" s="258"/>
      <c r="J36" s="258"/>
      <c r="K36" s="309"/>
      <c r="L36" s="309"/>
      <c r="M36" s="310"/>
      <c r="O36" s="258"/>
    </row>
    <row r="37" spans="1:15" s="307" customFormat="1" ht="30" customHeight="1" x14ac:dyDescent="0.2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310"/>
      <c r="L37" s="310"/>
      <c r="M37" s="312"/>
      <c r="O37" s="258"/>
    </row>
    <row r="38" spans="1:15" s="307" customFormat="1" x14ac:dyDescent="0.2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312"/>
      <c r="M38" s="312"/>
      <c r="O38" s="258"/>
    </row>
    <row r="39" spans="1:15" s="307" customFormat="1" x14ac:dyDescent="0.2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312"/>
      <c r="M39" s="312"/>
      <c r="O39" s="258"/>
    </row>
    <row r="40" spans="1:15" s="307" customFormat="1" x14ac:dyDescent="0.2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312"/>
      <c r="M40" s="312"/>
      <c r="O40" s="258"/>
    </row>
    <row r="41" spans="1:15" s="307" customFormat="1" x14ac:dyDescent="0.2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312"/>
      <c r="M41" s="312"/>
      <c r="O41" s="258"/>
    </row>
    <row r="42" spans="1:15" s="307" customFormat="1" x14ac:dyDescent="0.2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312"/>
      <c r="M42" s="312"/>
      <c r="O42" s="258"/>
    </row>
    <row r="43" spans="1:15" s="307" customFormat="1" x14ac:dyDescent="0.2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312"/>
      <c r="M43" s="312"/>
      <c r="O43" s="258"/>
    </row>
    <row r="44" spans="1:15" s="307" customFormat="1" x14ac:dyDescent="0.2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312"/>
      <c r="M44" s="312"/>
      <c r="O44" s="258"/>
    </row>
    <row r="45" spans="1:15" s="307" customFormat="1" x14ac:dyDescent="0.2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312"/>
      <c r="M45" s="312"/>
      <c r="O45" s="258"/>
    </row>
    <row r="46" spans="1:15" s="307" customFormat="1" x14ac:dyDescent="0.2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312"/>
      <c r="M46" s="312"/>
      <c r="O46" s="258"/>
    </row>
    <row r="47" spans="1:15" s="307" customFormat="1" x14ac:dyDescent="0.2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312"/>
      <c r="M47" s="312"/>
      <c r="O47" s="258"/>
    </row>
    <row r="48" spans="1:15" s="307" customFormat="1" x14ac:dyDescent="0.2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312"/>
      <c r="M48" s="312"/>
      <c r="O48" s="258"/>
    </row>
    <row r="49" spans="1:15" s="307" customFormat="1" x14ac:dyDescent="0.2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312"/>
      <c r="M49" s="312"/>
      <c r="O49" s="258"/>
    </row>
    <row r="50" spans="1:15" s="307" customFormat="1" x14ac:dyDescent="0.2">
      <c r="A50" s="258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312"/>
      <c r="M50" s="312"/>
      <c r="O50" s="258"/>
    </row>
    <row r="51" spans="1:15" s="307" customFormat="1" x14ac:dyDescent="0.2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312"/>
      <c r="M51" s="312"/>
      <c r="O51" s="258"/>
    </row>
    <row r="52" spans="1:15" s="307" customFormat="1" x14ac:dyDescent="0.2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312"/>
      <c r="M52" s="312"/>
      <c r="O52" s="258"/>
    </row>
    <row r="53" spans="1:15" s="307" customFormat="1" x14ac:dyDescent="0.2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312"/>
      <c r="M53" s="312"/>
      <c r="O53" s="258"/>
    </row>
    <row r="54" spans="1:15" s="307" customFormat="1" x14ac:dyDescent="0.2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312"/>
      <c r="M54" s="312"/>
      <c r="O54" s="258"/>
    </row>
    <row r="55" spans="1:15" s="307" customFormat="1" x14ac:dyDescent="0.2">
      <c r="A55" s="258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312"/>
      <c r="M55" s="312"/>
      <c r="O55" s="258"/>
    </row>
    <row r="56" spans="1:15" s="307" customFormat="1" x14ac:dyDescent="0.2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312"/>
      <c r="M56" s="312"/>
      <c r="O56" s="258"/>
    </row>
    <row r="57" spans="1:15" s="307" customFormat="1" x14ac:dyDescent="0.2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312"/>
      <c r="M57" s="312"/>
      <c r="O57" s="258"/>
    </row>
    <row r="58" spans="1:15" s="307" customFormat="1" x14ac:dyDescent="0.2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312"/>
      <c r="M58" s="312"/>
      <c r="O58" s="258"/>
    </row>
    <row r="59" spans="1:15" s="307" customFormat="1" x14ac:dyDescent="0.2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312"/>
      <c r="M59" s="312"/>
      <c r="O59" s="258"/>
    </row>
    <row r="60" spans="1:15" s="307" customFormat="1" x14ac:dyDescent="0.2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312"/>
      <c r="M60" s="312"/>
      <c r="O60" s="258"/>
    </row>
    <row r="61" spans="1:15" s="307" customFormat="1" x14ac:dyDescent="0.2">
      <c r="A61" s="258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312"/>
      <c r="M61" s="312"/>
      <c r="O61" s="258"/>
    </row>
    <row r="62" spans="1:15" s="307" customFormat="1" x14ac:dyDescent="0.2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312"/>
      <c r="M62" s="312"/>
      <c r="O62" s="258"/>
    </row>
    <row r="63" spans="1:15" s="307" customFormat="1" x14ac:dyDescent="0.2">
      <c r="A63" s="258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312"/>
      <c r="M63" s="312"/>
      <c r="O63" s="258"/>
    </row>
    <row r="64" spans="1:15" s="307" customFormat="1" x14ac:dyDescent="0.2">
      <c r="A64" s="258"/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312"/>
      <c r="M64" s="312"/>
      <c r="O64" s="258"/>
    </row>
    <row r="65" spans="1:15" s="307" customFormat="1" x14ac:dyDescent="0.2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312"/>
      <c r="M65" s="312"/>
      <c r="O65" s="258"/>
    </row>
    <row r="66" spans="1:15" s="307" customFormat="1" x14ac:dyDescent="0.2">
      <c r="A66" s="258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312"/>
      <c r="M66" s="312"/>
      <c r="O66" s="258"/>
    </row>
    <row r="67" spans="1:15" s="307" customFormat="1" x14ac:dyDescent="0.2">
      <c r="A67" s="258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312"/>
      <c r="M67" s="312"/>
      <c r="O67" s="258"/>
    </row>
    <row r="68" spans="1:15" s="307" customFormat="1" x14ac:dyDescent="0.2">
      <c r="A68" s="258"/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312"/>
      <c r="M68" s="312"/>
      <c r="O68" s="258"/>
    </row>
    <row r="69" spans="1:15" s="307" customFormat="1" x14ac:dyDescent="0.2">
      <c r="A69" s="258"/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312"/>
      <c r="M69" s="312"/>
      <c r="O69" s="258"/>
    </row>
    <row r="70" spans="1:15" s="307" customFormat="1" x14ac:dyDescent="0.2">
      <c r="A70" s="258"/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312"/>
      <c r="M70" s="312"/>
      <c r="O70" s="258"/>
    </row>
    <row r="71" spans="1:15" s="307" customFormat="1" x14ac:dyDescent="0.2">
      <c r="A71" s="258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312"/>
      <c r="M71" s="312"/>
      <c r="O71" s="258"/>
    </row>
    <row r="72" spans="1:15" s="307" customFormat="1" x14ac:dyDescent="0.2">
      <c r="A72" s="258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312"/>
      <c r="M72" s="312"/>
      <c r="O72" s="258"/>
    </row>
    <row r="73" spans="1:15" s="307" customFormat="1" x14ac:dyDescent="0.2">
      <c r="A73" s="258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312"/>
      <c r="M73" s="312"/>
      <c r="O73" s="258"/>
    </row>
    <row r="74" spans="1:15" s="307" customFormat="1" x14ac:dyDescent="0.2">
      <c r="A74" s="258"/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312"/>
      <c r="M74" s="312"/>
      <c r="O74" s="258"/>
    </row>
    <row r="75" spans="1:15" s="307" customFormat="1" x14ac:dyDescent="0.2">
      <c r="A75" s="258"/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312"/>
      <c r="M75" s="312"/>
      <c r="O75" s="258"/>
    </row>
    <row r="76" spans="1:15" s="307" customFormat="1" x14ac:dyDescent="0.2">
      <c r="A76" s="258"/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312"/>
      <c r="M76" s="312"/>
      <c r="O76" s="258"/>
    </row>
    <row r="77" spans="1:15" s="307" customFormat="1" x14ac:dyDescent="0.2">
      <c r="A77" s="258"/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312"/>
      <c r="M77" s="312"/>
      <c r="O77" s="258"/>
    </row>
    <row r="78" spans="1:15" s="307" customFormat="1" x14ac:dyDescent="0.2">
      <c r="A78" s="258"/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312"/>
      <c r="M78" s="312"/>
      <c r="O78" s="258"/>
    </row>
    <row r="79" spans="1:15" s="307" customFormat="1" x14ac:dyDescent="0.2">
      <c r="A79" s="258"/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312"/>
      <c r="M79" s="312"/>
      <c r="O79" s="258"/>
    </row>
    <row r="80" spans="1:15" s="307" customFormat="1" x14ac:dyDescent="0.2">
      <c r="A80" s="258"/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312"/>
      <c r="M80" s="312"/>
      <c r="O80" s="258"/>
    </row>
    <row r="81" spans="1:15" s="307" customFormat="1" x14ac:dyDescent="0.2">
      <c r="A81" s="258"/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312"/>
      <c r="M81" s="312"/>
      <c r="O81" s="258"/>
    </row>
    <row r="82" spans="1:15" s="307" customFormat="1" x14ac:dyDescent="0.2">
      <c r="A82" s="258"/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312"/>
      <c r="M82" s="312"/>
      <c r="O82" s="258"/>
    </row>
    <row r="83" spans="1:15" s="307" customFormat="1" x14ac:dyDescent="0.2">
      <c r="A83" s="258"/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312"/>
      <c r="M83" s="312"/>
      <c r="O83" s="258"/>
    </row>
    <row r="84" spans="1:15" s="307" customFormat="1" x14ac:dyDescent="0.2">
      <c r="A84" s="258"/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312"/>
      <c r="M84" s="312"/>
      <c r="O84" s="258"/>
    </row>
    <row r="85" spans="1:15" s="307" customFormat="1" x14ac:dyDescent="0.2">
      <c r="A85" s="258"/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312"/>
      <c r="M85" s="312"/>
      <c r="O85" s="258"/>
    </row>
    <row r="86" spans="1:15" s="307" customFormat="1" x14ac:dyDescent="0.2">
      <c r="A86" s="258"/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312"/>
      <c r="M86" s="312"/>
      <c r="O86" s="258"/>
    </row>
    <row r="87" spans="1:15" s="307" customFormat="1" x14ac:dyDescent="0.2">
      <c r="A87" s="258"/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312"/>
      <c r="M87" s="312"/>
      <c r="O87" s="258"/>
    </row>
    <row r="88" spans="1:15" s="307" customFormat="1" x14ac:dyDescent="0.2">
      <c r="A88" s="258"/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312"/>
      <c r="M88" s="312"/>
      <c r="O88" s="258"/>
    </row>
    <row r="89" spans="1:15" s="307" customFormat="1" x14ac:dyDescent="0.2">
      <c r="A89" s="258"/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312"/>
      <c r="M89" s="312"/>
      <c r="O89" s="258"/>
    </row>
    <row r="90" spans="1:15" s="307" customFormat="1" x14ac:dyDescent="0.2">
      <c r="A90" s="258"/>
      <c r="B90" s="258"/>
      <c r="C90" s="258"/>
      <c r="D90" s="258"/>
      <c r="E90" s="258"/>
      <c r="F90" s="258"/>
      <c r="G90" s="258"/>
      <c r="H90" s="258"/>
      <c r="I90" s="258"/>
      <c r="J90" s="258"/>
      <c r="K90" s="258"/>
      <c r="L90" s="312"/>
      <c r="M90" s="312"/>
      <c r="O90" s="258"/>
    </row>
    <row r="91" spans="1:15" s="307" customFormat="1" x14ac:dyDescent="0.2">
      <c r="A91" s="258"/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312"/>
      <c r="M91" s="312"/>
      <c r="O91" s="258"/>
    </row>
    <row r="92" spans="1:15" s="307" customFormat="1" x14ac:dyDescent="0.2">
      <c r="A92" s="258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312"/>
      <c r="M92" s="312"/>
      <c r="O92" s="258"/>
    </row>
    <row r="93" spans="1:15" s="307" customFormat="1" x14ac:dyDescent="0.2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312"/>
      <c r="M93" s="312"/>
      <c r="O93" s="258"/>
    </row>
    <row r="94" spans="1:15" s="307" customFormat="1" x14ac:dyDescent="0.2">
      <c r="A94" s="258"/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312"/>
      <c r="M94" s="312"/>
      <c r="O94" s="258"/>
    </row>
    <row r="95" spans="1:15" s="307" customFormat="1" x14ac:dyDescent="0.2">
      <c r="A95" s="258"/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312"/>
      <c r="M95" s="312"/>
      <c r="O95" s="258"/>
    </row>
    <row r="96" spans="1:15" s="307" customFormat="1" x14ac:dyDescent="0.2">
      <c r="A96" s="258"/>
      <c r="B96" s="258"/>
      <c r="C96" s="258"/>
      <c r="D96" s="258"/>
      <c r="E96" s="258"/>
      <c r="F96" s="258"/>
      <c r="G96" s="258"/>
      <c r="H96" s="258"/>
      <c r="I96" s="258"/>
      <c r="J96" s="258"/>
      <c r="K96" s="258"/>
      <c r="L96" s="312"/>
      <c r="M96" s="312"/>
      <c r="O96" s="258"/>
    </row>
    <row r="97" spans="1:15" s="307" customFormat="1" x14ac:dyDescent="0.2">
      <c r="A97" s="258"/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312"/>
      <c r="M97" s="312"/>
      <c r="O97" s="258"/>
    </row>
    <row r="98" spans="1:15" s="307" customFormat="1" x14ac:dyDescent="0.2">
      <c r="A98" s="258"/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312"/>
      <c r="M98" s="312"/>
      <c r="O98" s="258"/>
    </row>
    <row r="99" spans="1:15" s="307" customFormat="1" x14ac:dyDescent="0.2">
      <c r="A99" s="258"/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312"/>
      <c r="M99" s="312"/>
      <c r="O99" s="258"/>
    </row>
    <row r="100" spans="1:15" s="307" customFormat="1" x14ac:dyDescent="0.2">
      <c r="A100" s="258"/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312"/>
      <c r="M100" s="312"/>
      <c r="O100" s="258"/>
    </row>
    <row r="101" spans="1:15" s="307" customFormat="1" x14ac:dyDescent="0.2">
      <c r="A101" s="258"/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312"/>
      <c r="M101" s="312"/>
      <c r="O101" s="258"/>
    </row>
    <row r="102" spans="1:15" s="307" customFormat="1" x14ac:dyDescent="0.2">
      <c r="A102" s="258"/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312"/>
      <c r="M102" s="312"/>
      <c r="O102" s="258"/>
    </row>
    <row r="103" spans="1:15" s="307" customFormat="1" x14ac:dyDescent="0.2">
      <c r="A103" s="258"/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312"/>
      <c r="M103" s="312"/>
      <c r="O103" s="258"/>
    </row>
    <row r="104" spans="1:15" s="307" customFormat="1" x14ac:dyDescent="0.2">
      <c r="A104" s="258"/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312"/>
      <c r="M104" s="312"/>
      <c r="O104" s="258"/>
    </row>
    <row r="105" spans="1:15" s="307" customFormat="1" x14ac:dyDescent="0.2">
      <c r="A105" s="258"/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312"/>
      <c r="M105" s="312"/>
      <c r="O105" s="258"/>
    </row>
    <row r="106" spans="1:15" s="307" customFormat="1" x14ac:dyDescent="0.2">
      <c r="A106" s="258"/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312"/>
      <c r="M106" s="312"/>
      <c r="O106" s="258"/>
    </row>
    <row r="107" spans="1:15" s="307" customFormat="1" x14ac:dyDescent="0.2">
      <c r="A107" s="258"/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312"/>
      <c r="M107" s="312"/>
      <c r="O107" s="258"/>
    </row>
    <row r="108" spans="1:15" s="307" customFormat="1" x14ac:dyDescent="0.2">
      <c r="A108" s="258"/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312"/>
      <c r="M108" s="312"/>
      <c r="O108" s="258"/>
    </row>
    <row r="109" spans="1:15" s="307" customFormat="1" x14ac:dyDescent="0.2">
      <c r="A109" s="258"/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312"/>
      <c r="M109" s="312"/>
      <c r="O109" s="258"/>
    </row>
    <row r="110" spans="1:15" s="307" customFormat="1" x14ac:dyDescent="0.2">
      <c r="A110" s="258"/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312"/>
      <c r="M110" s="312"/>
      <c r="O110" s="258"/>
    </row>
    <row r="111" spans="1:15" s="307" customFormat="1" x14ac:dyDescent="0.2">
      <c r="A111" s="258"/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312"/>
      <c r="M111" s="312"/>
      <c r="O111" s="258"/>
    </row>
    <row r="112" spans="1:15" s="307" customFormat="1" x14ac:dyDescent="0.2">
      <c r="A112" s="258"/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312"/>
      <c r="M112" s="312"/>
      <c r="O112" s="258"/>
    </row>
    <row r="113" spans="1:15" s="307" customFormat="1" x14ac:dyDescent="0.2">
      <c r="A113" s="258"/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312"/>
      <c r="M113" s="312"/>
      <c r="O113" s="258"/>
    </row>
    <row r="114" spans="1:15" s="307" customFormat="1" x14ac:dyDescent="0.2">
      <c r="A114" s="258"/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312"/>
      <c r="M114" s="312"/>
      <c r="O114" s="258"/>
    </row>
    <row r="115" spans="1:15" s="307" customFormat="1" x14ac:dyDescent="0.2">
      <c r="A115" s="258"/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312"/>
      <c r="M115" s="312"/>
      <c r="O115" s="258"/>
    </row>
    <row r="116" spans="1:15" s="307" customFormat="1" x14ac:dyDescent="0.2">
      <c r="A116" s="258"/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312"/>
      <c r="M116" s="312"/>
      <c r="O116" s="258"/>
    </row>
    <row r="117" spans="1:15" s="307" customFormat="1" x14ac:dyDescent="0.2">
      <c r="A117" s="258"/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312"/>
      <c r="M117" s="312"/>
      <c r="O117" s="258"/>
    </row>
    <row r="118" spans="1:15" s="307" customFormat="1" x14ac:dyDescent="0.2">
      <c r="A118" s="258"/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312"/>
      <c r="M118" s="312"/>
      <c r="O118" s="258"/>
    </row>
    <row r="119" spans="1:15" s="307" customFormat="1" x14ac:dyDescent="0.2">
      <c r="A119" s="258"/>
      <c r="B119" s="258"/>
      <c r="C119" s="258"/>
      <c r="D119" s="258"/>
      <c r="E119" s="258"/>
      <c r="F119" s="258"/>
      <c r="G119" s="258"/>
      <c r="H119" s="258"/>
      <c r="I119" s="258"/>
      <c r="J119" s="258"/>
      <c r="K119" s="258"/>
      <c r="L119" s="312"/>
      <c r="M119" s="312"/>
      <c r="O119" s="258"/>
    </row>
    <row r="120" spans="1:15" s="307" customFormat="1" x14ac:dyDescent="0.2">
      <c r="A120" s="258"/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  <c r="L120" s="312"/>
      <c r="M120" s="312"/>
      <c r="O120" s="258"/>
    </row>
    <row r="121" spans="1:15" s="307" customFormat="1" x14ac:dyDescent="0.2">
      <c r="A121" s="258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312"/>
      <c r="M121" s="312"/>
      <c r="O121" s="258"/>
    </row>
    <row r="122" spans="1:15" s="307" customFormat="1" x14ac:dyDescent="0.2">
      <c r="A122" s="258"/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312"/>
      <c r="M122" s="312"/>
      <c r="O122" s="258"/>
    </row>
    <row r="123" spans="1:15" s="307" customFormat="1" x14ac:dyDescent="0.2">
      <c r="A123" s="258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312"/>
      <c r="M123" s="312"/>
      <c r="O123" s="258"/>
    </row>
    <row r="124" spans="1:15" s="307" customFormat="1" x14ac:dyDescent="0.2">
      <c r="A124" s="258"/>
      <c r="B124" s="258"/>
      <c r="C124" s="258"/>
      <c r="D124" s="258"/>
      <c r="E124" s="258"/>
      <c r="F124" s="258"/>
      <c r="G124" s="258"/>
      <c r="H124" s="258"/>
      <c r="I124" s="258"/>
      <c r="J124" s="258"/>
      <c r="K124" s="258"/>
      <c r="L124" s="312"/>
      <c r="M124" s="312"/>
      <c r="O124" s="258"/>
    </row>
    <row r="125" spans="1:15" s="307" customFormat="1" x14ac:dyDescent="0.2">
      <c r="A125" s="258"/>
      <c r="B125" s="258"/>
      <c r="C125" s="258"/>
      <c r="D125" s="258"/>
      <c r="E125" s="258"/>
      <c r="F125" s="258"/>
      <c r="G125" s="258"/>
      <c r="H125" s="258"/>
      <c r="I125" s="258"/>
      <c r="J125" s="258"/>
      <c r="K125" s="258"/>
      <c r="L125" s="312"/>
      <c r="M125" s="312"/>
      <c r="O125" s="258"/>
    </row>
    <row r="126" spans="1:15" s="307" customFormat="1" x14ac:dyDescent="0.2">
      <c r="A126" s="258"/>
      <c r="B126" s="258"/>
      <c r="C126" s="258"/>
      <c r="D126" s="258"/>
      <c r="E126" s="258"/>
      <c r="F126" s="258"/>
      <c r="G126" s="258"/>
      <c r="H126" s="258"/>
      <c r="I126" s="258"/>
      <c r="J126" s="258"/>
      <c r="K126" s="258"/>
      <c r="L126" s="312"/>
      <c r="M126" s="312"/>
      <c r="O126" s="258"/>
    </row>
    <row r="127" spans="1:15" s="307" customFormat="1" x14ac:dyDescent="0.2">
      <c r="A127" s="258"/>
      <c r="B127" s="258"/>
      <c r="C127" s="258"/>
      <c r="D127" s="258"/>
      <c r="E127" s="258"/>
      <c r="F127" s="258"/>
      <c r="G127" s="258"/>
      <c r="H127" s="258"/>
      <c r="I127" s="258"/>
      <c r="J127" s="258"/>
      <c r="K127" s="258"/>
      <c r="L127" s="312"/>
      <c r="M127" s="312"/>
      <c r="O127" s="258"/>
    </row>
    <row r="128" spans="1:15" s="307" customFormat="1" x14ac:dyDescent="0.2">
      <c r="A128" s="258"/>
      <c r="B128" s="258"/>
      <c r="C128" s="258"/>
      <c r="D128" s="258"/>
      <c r="E128" s="258"/>
      <c r="F128" s="258"/>
      <c r="G128" s="258"/>
      <c r="H128" s="258"/>
      <c r="I128" s="258"/>
      <c r="J128" s="258"/>
      <c r="K128" s="258"/>
      <c r="L128" s="312"/>
      <c r="M128" s="312"/>
      <c r="O128" s="258"/>
    </row>
    <row r="129" spans="1:15" s="307" customFormat="1" x14ac:dyDescent="0.2">
      <c r="A129" s="258"/>
      <c r="B129" s="258"/>
      <c r="C129" s="258"/>
      <c r="D129" s="258"/>
      <c r="E129" s="258"/>
      <c r="F129" s="258"/>
      <c r="G129" s="258"/>
      <c r="H129" s="258"/>
      <c r="I129" s="258"/>
      <c r="J129" s="258"/>
      <c r="K129" s="258"/>
      <c r="L129" s="312"/>
      <c r="M129" s="312"/>
      <c r="O129" s="258"/>
    </row>
    <row r="130" spans="1:15" s="307" customFormat="1" x14ac:dyDescent="0.2">
      <c r="A130" s="258"/>
      <c r="B130" s="258"/>
      <c r="C130" s="258"/>
      <c r="D130" s="258"/>
      <c r="E130" s="258"/>
      <c r="F130" s="258"/>
      <c r="G130" s="258"/>
      <c r="H130" s="258"/>
      <c r="I130" s="258"/>
      <c r="J130" s="258"/>
      <c r="K130" s="258"/>
      <c r="L130" s="312"/>
      <c r="M130" s="312"/>
      <c r="O130" s="258"/>
    </row>
    <row r="131" spans="1:15" s="307" customFormat="1" x14ac:dyDescent="0.2">
      <c r="A131" s="258"/>
      <c r="B131" s="258"/>
      <c r="C131" s="258"/>
      <c r="D131" s="258"/>
      <c r="E131" s="258"/>
      <c r="F131" s="258"/>
      <c r="G131" s="258"/>
      <c r="H131" s="258"/>
      <c r="I131" s="258"/>
      <c r="J131" s="258"/>
      <c r="K131" s="258"/>
      <c r="L131" s="312"/>
      <c r="M131" s="312"/>
      <c r="O131" s="258"/>
    </row>
    <row r="132" spans="1:15" s="307" customFormat="1" x14ac:dyDescent="0.2">
      <c r="A132" s="258"/>
      <c r="B132" s="258"/>
      <c r="C132" s="258"/>
      <c r="D132" s="258"/>
      <c r="E132" s="258"/>
      <c r="F132" s="258"/>
      <c r="G132" s="258"/>
      <c r="H132" s="258"/>
      <c r="I132" s="258"/>
      <c r="J132" s="258"/>
      <c r="K132" s="258"/>
      <c r="L132" s="312"/>
      <c r="M132" s="312"/>
      <c r="O132" s="258"/>
    </row>
    <row r="133" spans="1:15" s="307" customFormat="1" x14ac:dyDescent="0.2">
      <c r="A133" s="258"/>
      <c r="B133" s="258"/>
      <c r="C133" s="258"/>
      <c r="D133" s="258"/>
      <c r="E133" s="258"/>
      <c r="F133" s="258"/>
      <c r="G133" s="258"/>
      <c r="H133" s="258"/>
      <c r="I133" s="258"/>
      <c r="J133" s="258"/>
      <c r="K133" s="258"/>
      <c r="L133" s="312"/>
      <c r="M133" s="312"/>
      <c r="O133" s="258"/>
    </row>
    <row r="134" spans="1:15" s="307" customFormat="1" x14ac:dyDescent="0.2">
      <c r="A134" s="258"/>
      <c r="B134" s="258"/>
      <c r="C134" s="258"/>
      <c r="D134" s="258"/>
      <c r="E134" s="258"/>
      <c r="F134" s="258"/>
      <c r="G134" s="258"/>
      <c r="H134" s="258"/>
      <c r="I134" s="258"/>
      <c r="J134" s="258"/>
      <c r="K134" s="258"/>
      <c r="L134" s="312"/>
      <c r="M134" s="312"/>
      <c r="O134" s="258"/>
    </row>
    <row r="135" spans="1:15" s="307" customFormat="1" x14ac:dyDescent="0.2">
      <c r="A135" s="258"/>
      <c r="B135" s="258"/>
      <c r="C135" s="258"/>
      <c r="D135" s="258"/>
      <c r="E135" s="258"/>
      <c r="F135" s="258"/>
      <c r="G135" s="258"/>
      <c r="H135" s="258"/>
      <c r="I135" s="258"/>
      <c r="J135" s="258"/>
      <c r="K135" s="258"/>
      <c r="L135" s="312"/>
      <c r="M135" s="312"/>
      <c r="O135" s="258"/>
    </row>
    <row r="136" spans="1:15" s="307" customFormat="1" x14ac:dyDescent="0.2">
      <c r="A136" s="258"/>
      <c r="B136" s="258"/>
      <c r="C136" s="258"/>
      <c r="D136" s="258"/>
      <c r="E136" s="258"/>
      <c r="F136" s="258"/>
      <c r="G136" s="258"/>
      <c r="H136" s="258"/>
      <c r="I136" s="258"/>
      <c r="J136" s="258"/>
      <c r="K136" s="258"/>
      <c r="L136" s="312"/>
      <c r="M136" s="312"/>
      <c r="O136" s="258"/>
    </row>
    <row r="137" spans="1:15" s="307" customFormat="1" x14ac:dyDescent="0.2">
      <c r="A137" s="258"/>
      <c r="B137" s="258"/>
      <c r="C137" s="258"/>
      <c r="D137" s="258"/>
      <c r="E137" s="258"/>
      <c r="F137" s="258"/>
      <c r="G137" s="258"/>
      <c r="H137" s="258"/>
      <c r="I137" s="258"/>
      <c r="J137" s="258"/>
      <c r="K137" s="258"/>
      <c r="L137" s="312"/>
      <c r="M137" s="312"/>
      <c r="O137" s="258"/>
    </row>
    <row r="138" spans="1:15" s="307" customFormat="1" x14ac:dyDescent="0.2">
      <c r="A138" s="258"/>
      <c r="B138" s="258"/>
      <c r="C138" s="258"/>
      <c r="D138" s="258"/>
      <c r="E138" s="258"/>
      <c r="F138" s="258"/>
      <c r="G138" s="258"/>
      <c r="H138" s="258"/>
      <c r="I138" s="258"/>
      <c r="J138" s="258"/>
      <c r="K138" s="258"/>
      <c r="L138" s="312"/>
      <c r="M138" s="312"/>
      <c r="O138" s="258"/>
    </row>
    <row r="139" spans="1:15" s="307" customFormat="1" x14ac:dyDescent="0.2">
      <c r="A139" s="258"/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  <c r="L139" s="312"/>
      <c r="M139" s="312"/>
      <c r="O139" s="258"/>
    </row>
    <row r="140" spans="1:15" s="307" customFormat="1" x14ac:dyDescent="0.2">
      <c r="A140" s="258"/>
      <c r="B140" s="258"/>
      <c r="C140" s="258"/>
      <c r="D140" s="258"/>
      <c r="E140" s="258"/>
      <c r="F140" s="258"/>
      <c r="G140" s="258"/>
      <c r="H140" s="258"/>
      <c r="I140" s="258"/>
      <c r="J140" s="258"/>
      <c r="K140" s="258"/>
      <c r="L140" s="312"/>
      <c r="M140" s="312"/>
      <c r="O140" s="258"/>
    </row>
    <row r="141" spans="1:15" s="307" customFormat="1" x14ac:dyDescent="0.2">
      <c r="A141" s="258"/>
      <c r="B141" s="258"/>
      <c r="C141" s="258"/>
      <c r="D141" s="258"/>
      <c r="E141" s="258"/>
      <c r="F141" s="258"/>
      <c r="G141" s="258"/>
      <c r="H141" s="258"/>
      <c r="I141" s="258"/>
      <c r="J141" s="258"/>
      <c r="K141" s="258"/>
      <c r="L141" s="312"/>
      <c r="M141" s="312"/>
      <c r="O141" s="258"/>
    </row>
    <row r="142" spans="1:15" s="307" customFormat="1" x14ac:dyDescent="0.2">
      <c r="A142" s="258"/>
      <c r="B142" s="258"/>
      <c r="C142" s="258"/>
      <c r="D142" s="258"/>
      <c r="E142" s="258"/>
      <c r="F142" s="258"/>
      <c r="G142" s="258"/>
      <c r="H142" s="258"/>
      <c r="I142" s="258"/>
      <c r="J142" s="258"/>
      <c r="K142" s="258"/>
      <c r="L142" s="312"/>
      <c r="M142" s="312"/>
      <c r="O142" s="258"/>
    </row>
    <row r="143" spans="1:15" s="307" customFormat="1" x14ac:dyDescent="0.2">
      <c r="A143" s="258"/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  <c r="L143" s="312"/>
      <c r="M143" s="312"/>
      <c r="O143" s="258"/>
    </row>
    <row r="144" spans="1:15" s="307" customFormat="1" x14ac:dyDescent="0.2">
      <c r="A144" s="258"/>
      <c r="B144" s="258"/>
      <c r="C144" s="258"/>
      <c r="D144" s="258"/>
      <c r="E144" s="258"/>
      <c r="F144" s="258"/>
      <c r="G144" s="258"/>
      <c r="H144" s="258"/>
      <c r="I144" s="258"/>
      <c r="J144" s="258"/>
      <c r="K144" s="258"/>
      <c r="L144" s="312"/>
      <c r="M144" s="312"/>
      <c r="O144" s="258"/>
    </row>
    <row r="145" spans="1:15" s="307" customFormat="1" x14ac:dyDescent="0.2">
      <c r="A145" s="258"/>
      <c r="B145" s="258"/>
      <c r="C145" s="258"/>
      <c r="D145" s="258"/>
      <c r="E145" s="258"/>
      <c r="F145" s="258"/>
      <c r="G145" s="258"/>
      <c r="H145" s="258"/>
      <c r="I145" s="258"/>
      <c r="J145" s="258"/>
      <c r="K145" s="258"/>
      <c r="L145" s="312"/>
      <c r="M145" s="312"/>
      <c r="O145" s="258"/>
    </row>
    <row r="146" spans="1:15" s="307" customFormat="1" x14ac:dyDescent="0.2">
      <c r="A146" s="258"/>
      <c r="B146" s="258"/>
      <c r="C146" s="258"/>
      <c r="D146" s="258"/>
      <c r="E146" s="258"/>
      <c r="F146" s="258"/>
      <c r="G146" s="258"/>
      <c r="H146" s="258"/>
      <c r="I146" s="258"/>
      <c r="J146" s="258"/>
      <c r="K146" s="258"/>
      <c r="L146" s="312"/>
      <c r="M146" s="312"/>
      <c r="O146" s="258"/>
    </row>
    <row r="147" spans="1:15" s="307" customFormat="1" x14ac:dyDescent="0.2">
      <c r="A147" s="258"/>
      <c r="B147" s="258"/>
      <c r="C147" s="258"/>
      <c r="D147" s="258"/>
      <c r="E147" s="258"/>
      <c r="F147" s="258"/>
      <c r="G147" s="258"/>
      <c r="H147" s="258"/>
      <c r="I147" s="258"/>
      <c r="J147" s="258"/>
      <c r="K147" s="258"/>
      <c r="L147" s="312"/>
      <c r="M147" s="312"/>
      <c r="O147" s="258"/>
    </row>
    <row r="148" spans="1:15" s="307" customFormat="1" x14ac:dyDescent="0.2">
      <c r="A148" s="258"/>
      <c r="B148" s="258"/>
      <c r="C148" s="258"/>
      <c r="D148" s="258"/>
      <c r="E148" s="258"/>
      <c r="F148" s="258"/>
      <c r="G148" s="258"/>
      <c r="H148" s="258"/>
      <c r="I148" s="258"/>
      <c r="J148" s="258"/>
      <c r="K148" s="258"/>
      <c r="L148" s="312"/>
      <c r="M148" s="312"/>
      <c r="O148" s="258"/>
    </row>
    <row r="149" spans="1:15" s="307" customFormat="1" x14ac:dyDescent="0.2">
      <c r="A149" s="258"/>
      <c r="B149" s="258"/>
      <c r="C149" s="258"/>
      <c r="D149" s="258"/>
      <c r="E149" s="258"/>
      <c r="F149" s="258"/>
      <c r="G149" s="258"/>
      <c r="H149" s="258"/>
      <c r="I149" s="258"/>
      <c r="J149" s="258"/>
      <c r="K149" s="258"/>
      <c r="L149" s="312"/>
      <c r="M149" s="312"/>
      <c r="O149" s="258"/>
    </row>
    <row r="150" spans="1:15" s="307" customFormat="1" x14ac:dyDescent="0.2">
      <c r="A150" s="258"/>
      <c r="B150" s="258"/>
      <c r="C150" s="258"/>
      <c r="D150" s="258"/>
      <c r="E150" s="258"/>
      <c r="F150" s="258"/>
      <c r="G150" s="258"/>
      <c r="H150" s="258"/>
      <c r="I150" s="258"/>
      <c r="J150" s="258"/>
      <c r="K150" s="258"/>
      <c r="L150" s="312"/>
      <c r="M150" s="312"/>
      <c r="O150" s="258"/>
    </row>
    <row r="151" spans="1:15" s="307" customFormat="1" x14ac:dyDescent="0.2">
      <c r="A151" s="258"/>
      <c r="B151" s="258"/>
      <c r="C151" s="258"/>
      <c r="D151" s="258"/>
      <c r="E151" s="258"/>
      <c r="F151" s="258"/>
      <c r="G151" s="258"/>
      <c r="H151" s="258"/>
      <c r="I151" s="258"/>
      <c r="J151" s="258"/>
      <c r="K151" s="258"/>
      <c r="L151" s="312"/>
      <c r="M151" s="312"/>
      <c r="O151" s="258"/>
    </row>
    <row r="152" spans="1:15" s="307" customFormat="1" x14ac:dyDescent="0.2">
      <c r="A152" s="258"/>
      <c r="B152" s="258"/>
      <c r="C152" s="258"/>
      <c r="D152" s="258"/>
      <c r="E152" s="258"/>
      <c r="F152" s="258"/>
      <c r="G152" s="258"/>
      <c r="H152" s="258"/>
      <c r="I152" s="258"/>
      <c r="J152" s="258"/>
      <c r="K152" s="258"/>
      <c r="L152" s="312"/>
      <c r="M152" s="312"/>
      <c r="O152" s="258"/>
    </row>
    <row r="153" spans="1:15" s="307" customFormat="1" x14ac:dyDescent="0.2">
      <c r="A153" s="258"/>
      <c r="B153" s="258"/>
      <c r="C153" s="258"/>
      <c r="D153" s="258"/>
      <c r="E153" s="258"/>
      <c r="F153" s="258"/>
      <c r="G153" s="258"/>
      <c r="H153" s="258"/>
      <c r="I153" s="258"/>
      <c r="J153" s="258"/>
      <c r="K153" s="258"/>
      <c r="L153" s="312"/>
      <c r="M153" s="312"/>
      <c r="O153" s="258"/>
    </row>
    <row r="154" spans="1:15" s="307" customFormat="1" x14ac:dyDescent="0.2">
      <c r="A154" s="258"/>
      <c r="B154" s="258"/>
      <c r="C154" s="258"/>
      <c r="D154" s="258"/>
      <c r="E154" s="258"/>
      <c r="F154" s="258"/>
      <c r="G154" s="258"/>
      <c r="H154" s="258"/>
      <c r="I154" s="258"/>
      <c r="J154" s="258"/>
      <c r="K154" s="258"/>
      <c r="L154" s="312"/>
      <c r="M154" s="312"/>
      <c r="O154" s="258"/>
    </row>
    <row r="155" spans="1:15" s="307" customFormat="1" x14ac:dyDescent="0.2">
      <c r="A155" s="258"/>
      <c r="B155" s="258"/>
      <c r="C155" s="258"/>
      <c r="D155" s="258"/>
      <c r="E155" s="258"/>
      <c r="F155" s="258"/>
      <c r="G155" s="258"/>
      <c r="H155" s="258"/>
      <c r="I155" s="258"/>
      <c r="J155" s="258"/>
      <c r="K155" s="258"/>
      <c r="L155" s="312"/>
      <c r="M155" s="312"/>
      <c r="O155" s="258"/>
    </row>
    <row r="156" spans="1:15" s="307" customFormat="1" x14ac:dyDescent="0.2">
      <c r="A156" s="258"/>
      <c r="B156" s="258"/>
      <c r="C156" s="258"/>
      <c r="D156" s="258"/>
      <c r="E156" s="258"/>
      <c r="F156" s="258"/>
      <c r="G156" s="258"/>
      <c r="H156" s="258"/>
      <c r="I156" s="258"/>
      <c r="J156" s="258"/>
      <c r="K156" s="258"/>
      <c r="L156" s="312"/>
      <c r="M156" s="312"/>
      <c r="O156" s="258"/>
    </row>
    <row r="157" spans="1:15" s="307" customFormat="1" x14ac:dyDescent="0.2">
      <c r="A157" s="258"/>
      <c r="B157" s="258"/>
      <c r="C157" s="258"/>
      <c r="D157" s="258"/>
      <c r="E157" s="258"/>
      <c r="F157" s="258"/>
      <c r="G157" s="258"/>
      <c r="H157" s="258"/>
      <c r="I157" s="258"/>
      <c r="J157" s="258"/>
      <c r="K157" s="258"/>
      <c r="L157" s="312"/>
      <c r="M157" s="312"/>
      <c r="O157" s="258"/>
    </row>
    <row r="158" spans="1:15" s="307" customFormat="1" x14ac:dyDescent="0.2">
      <c r="A158" s="258"/>
      <c r="B158" s="258"/>
      <c r="C158" s="258"/>
      <c r="D158" s="258"/>
      <c r="E158" s="258"/>
      <c r="F158" s="258"/>
      <c r="G158" s="258"/>
      <c r="H158" s="258"/>
      <c r="I158" s="258"/>
      <c r="J158" s="258"/>
      <c r="K158" s="258"/>
      <c r="L158" s="312"/>
      <c r="M158" s="312"/>
      <c r="O158" s="258"/>
    </row>
    <row r="159" spans="1:15" s="307" customFormat="1" x14ac:dyDescent="0.2">
      <c r="A159" s="258"/>
      <c r="B159" s="258"/>
      <c r="C159" s="258"/>
      <c r="D159" s="258"/>
      <c r="E159" s="258"/>
      <c r="F159" s="258"/>
      <c r="G159" s="258"/>
      <c r="H159" s="258"/>
      <c r="I159" s="258"/>
      <c r="J159" s="258"/>
      <c r="K159" s="258"/>
      <c r="L159" s="312"/>
      <c r="M159" s="312"/>
      <c r="O159" s="258"/>
    </row>
    <row r="160" spans="1:15" s="307" customFormat="1" x14ac:dyDescent="0.2">
      <c r="A160" s="258"/>
      <c r="B160" s="258"/>
      <c r="C160" s="258"/>
      <c r="D160" s="258"/>
      <c r="E160" s="258"/>
      <c r="F160" s="258"/>
      <c r="G160" s="258"/>
      <c r="H160" s="258"/>
      <c r="I160" s="258"/>
      <c r="J160" s="258"/>
      <c r="K160" s="258"/>
      <c r="L160" s="312"/>
      <c r="M160" s="312"/>
      <c r="O160" s="258"/>
    </row>
    <row r="161" spans="1:15" s="307" customFormat="1" x14ac:dyDescent="0.2">
      <c r="A161" s="258"/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  <c r="L161" s="312"/>
      <c r="M161" s="312"/>
      <c r="O161" s="258"/>
    </row>
    <row r="162" spans="1:15" s="307" customFormat="1" x14ac:dyDescent="0.2">
      <c r="A162" s="258"/>
      <c r="B162" s="258"/>
      <c r="C162" s="258"/>
      <c r="D162" s="258"/>
      <c r="E162" s="258"/>
      <c r="F162" s="258"/>
      <c r="G162" s="258"/>
      <c r="H162" s="258"/>
      <c r="I162" s="258"/>
      <c r="J162" s="258"/>
      <c r="K162" s="258"/>
      <c r="L162" s="312"/>
      <c r="M162" s="312"/>
      <c r="O162" s="258"/>
    </row>
    <row r="163" spans="1:15" s="307" customFormat="1" x14ac:dyDescent="0.2">
      <c r="A163" s="258"/>
      <c r="B163" s="258"/>
      <c r="C163" s="258"/>
      <c r="D163" s="258"/>
      <c r="E163" s="258"/>
      <c r="F163" s="258"/>
      <c r="G163" s="258"/>
      <c r="H163" s="258"/>
      <c r="I163" s="258"/>
      <c r="J163" s="258"/>
      <c r="K163" s="258"/>
      <c r="L163" s="312"/>
      <c r="M163" s="312"/>
      <c r="O163" s="258"/>
    </row>
    <row r="164" spans="1:15" s="307" customFormat="1" x14ac:dyDescent="0.2">
      <c r="A164" s="258"/>
      <c r="B164" s="258"/>
      <c r="C164" s="258"/>
      <c r="D164" s="258"/>
      <c r="E164" s="258"/>
      <c r="F164" s="258"/>
      <c r="G164" s="258"/>
      <c r="H164" s="258"/>
      <c r="I164" s="258"/>
      <c r="J164" s="258"/>
      <c r="K164" s="258"/>
      <c r="L164" s="312"/>
      <c r="M164" s="312"/>
      <c r="O164" s="258"/>
    </row>
    <row r="165" spans="1:15" s="307" customFormat="1" x14ac:dyDescent="0.2">
      <c r="A165" s="258"/>
      <c r="B165" s="258"/>
      <c r="C165" s="258"/>
      <c r="D165" s="258"/>
      <c r="E165" s="258"/>
      <c r="F165" s="258"/>
      <c r="G165" s="258"/>
      <c r="H165" s="258"/>
      <c r="I165" s="258"/>
      <c r="J165" s="258"/>
      <c r="K165" s="258"/>
      <c r="L165" s="312"/>
      <c r="M165" s="312"/>
      <c r="O165" s="258"/>
    </row>
    <row r="166" spans="1:15" s="307" customFormat="1" x14ac:dyDescent="0.2">
      <c r="A166" s="258"/>
      <c r="B166" s="258"/>
      <c r="C166" s="258"/>
      <c r="D166" s="258"/>
      <c r="E166" s="258"/>
      <c r="F166" s="258"/>
      <c r="G166" s="258"/>
      <c r="H166" s="258"/>
      <c r="I166" s="258"/>
      <c r="J166" s="258"/>
      <c r="K166" s="258"/>
      <c r="L166" s="312"/>
      <c r="M166" s="312"/>
      <c r="O166" s="258"/>
    </row>
    <row r="167" spans="1:15" s="307" customFormat="1" x14ac:dyDescent="0.2">
      <c r="A167" s="258"/>
      <c r="B167" s="258"/>
      <c r="C167" s="258"/>
      <c r="D167" s="258"/>
      <c r="E167" s="258"/>
      <c r="F167" s="258"/>
      <c r="G167" s="258"/>
      <c r="H167" s="258"/>
      <c r="I167" s="258"/>
      <c r="J167" s="258"/>
      <c r="K167" s="258"/>
      <c r="L167" s="312"/>
      <c r="M167" s="312"/>
      <c r="O167" s="258"/>
    </row>
    <row r="168" spans="1:15" s="307" customFormat="1" x14ac:dyDescent="0.2">
      <c r="A168" s="258"/>
      <c r="B168" s="258"/>
      <c r="C168" s="258"/>
      <c r="D168" s="258"/>
      <c r="E168" s="258"/>
      <c r="F168" s="258"/>
      <c r="G168" s="258"/>
      <c r="H168" s="258"/>
      <c r="I168" s="258"/>
      <c r="J168" s="258"/>
      <c r="K168" s="258"/>
      <c r="L168" s="312"/>
      <c r="M168" s="312"/>
      <c r="O168" s="258"/>
    </row>
    <row r="169" spans="1:15" s="307" customFormat="1" x14ac:dyDescent="0.2">
      <c r="A169" s="258"/>
      <c r="B169" s="258"/>
      <c r="C169" s="258"/>
      <c r="D169" s="258"/>
      <c r="E169" s="258"/>
      <c r="F169" s="258"/>
      <c r="G169" s="258"/>
      <c r="H169" s="258"/>
      <c r="I169" s="258"/>
      <c r="J169" s="258"/>
      <c r="K169" s="258"/>
      <c r="L169" s="312"/>
      <c r="M169" s="312"/>
      <c r="O169" s="258"/>
    </row>
    <row r="170" spans="1:15" s="307" customFormat="1" x14ac:dyDescent="0.2">
      <c r="A170" s="258"/>
      <c r="B170" s="258"/>
      <c r="C170" s="258"/>
      <c r="D170" s="258"/>
      <c r="E170" s="258"/>
      <c r="F170" s="258"/>
      <c r="G170" s="258"/>
      <c r="H170" s="258"/>
      <c r="I170" s="258"/>
      <c r="J170" s="258"/>
      <c r="K170" s="258"/>
      <c r="L170" s="312"/>
      <c r="M170" s="312"/>
      <c r="O170" s="258"/>
    </row>
    <row r="171" spans="1:15" s="307" customFormat="1" x14ac:dyDescent="0.2">
      <c r="A171" s="258"/>
      <c r="B171" s="258"/>
      <c r="C171" s="258"/>
      <c r="D171" s="258"/>
      <c r="E171" s="258"/>
      <c r="F171" s="258"/>
      <c r="G171" s="258"/>
      <c r="H171" s="258"/>
      <c r="I171" s="258"/>
      <c r="J171" s="258"/>
      <c r="K171" s="258"/>
      <c r="L171" s="312"/>
      <c r="M171" s="312"/>
      <c r="O171" s="258"/>
    </row>
    <row r="172" spans="1:15" s="307" customFormat="1" x14ac:dyDescent="0.2">
      <c r="A172" s="258"/>
      <c r="B172" s="258"/>
      <c r="C172" s="258"/>
      <c r="D172" s="258"/>
      <c r="E172" s="258"/>
      <c r="F172" s="258"/>
      <c r="G172" s="258"/>
      <c r="H172" s="258"/>
      <c r="I172" s="258"/>
      <c r="J172" s="258"/>
      <c r="K172" s="258"/>
      <c r="L172" s="312"/>
      <c r="M172" s="312"/>
      <c r="O172" s="258"/>
    </row>
    <row r="173" spans="1:15" s="307" customFormat="1" x14ac:dyDescent="0.2">
      <c r="A173" s="258"/>
      <c r="B173" s="258"/>
      <c r="C173" s="258"/>
      <c r="D173" s="258"/>
      <c r="E173" s="258"/>
      <c r="F173" s="258"/>
      <c r="G173" s="258"/>
      <c r="H173" s="258"/>
      <c r="I173" s="258"/>
      <c r="J173" s="258"/>
      <c r="K173" s="258"/>
      <c r="L173" s="312"/>
      <c r="M173" s="312"/>
      <c r="O173" s="258"/>
    </row>
    <row r="174" spans="1:15" s="307" customFormat="1" x14ac:dyDescent="0.2">
      <c r="A174" s="258"/>
      <c r="B174" s="258"/>
      <c r="C174" s="258"/>
      <c r="D174" s="258"/>
      <c r="E174" s="258"/>
      <c r="F174" s="258"/>
      <c r="G174" s="258"/>
      <c r="H174" s="258"/>
      <c r="I174" s="258"/>
      <c r="J174" s="258"/>
      <c r="K174" s="258"/>
      <c r="L174" s="312"/>
      <c r="M174" s="312"/>
      <c r="O174" s="258"/>
    </row>
    <row r="175" spans="1:15" s="307" customFormat="1" x14ac:dyDescent="0.2">
      <c r="A175" s="258"/>
      <c r="B175" s="258"/>
      <c r="C175" s="258"/>
      <c r="D175" s="258"/>
      <c r="E175" s="258"/>
      <c r="F175" s="258"/>
      <c r="G175" s="258"/>
      <c r="H175" s="258"/>
      <c r="I175" s="258"/>
      <c r="J175" s="258"/>
      <c r="K175" s="258"/>
      <c r="L175" s="312"/>
      <c r="M175" s="312"/>
      <c r="O175" s="258"/>
    </row>
    <row r="176" spans="1:15" s="307" customFormat="1" x14ac:dyDescent="0.2">
      <c r="A176" s="258"/>
      <c r="B176" s="258"/>
      <c r="C176" s="258"/>
      <c r="D176" s="258"/>
      <c r="E176" s="258"/>
      <c r="F176" s="258"/>
      <c r="G176" s="258"/>
      <c r="H176" s="258"/>
      <c r="I176" s="258"/>
      <c r="J176" s="258"/>
      <c r="K176" s="258"/>
      <c r="L176" s="312"/>
      <c r="M176" s="312"/>
      <c r="O176" s="258"/>
    </row>
    <row r="177" spans="1:15" s="307" customFormat="1" x14ac:dyDescent="0.2">
      <c r="A177" s="258"/>
      <c r="B177" s="258"/>
      <c r="C177" s="258"/>
      <c r="D177" s="258"/>
      <c r="E177" s="258"/>
      <c r="F177" s="258"/>
      <c r="G177" s="258"/>
      <c r="H177" s="258"/>
      <c r="I177" s="258"/>
      <c r="J177" s="258"/>
      <c r="K177" s="258"/>
      <c r="L177" s="312"/>
      <c r="M177" s="312"/>
      <c r="O177" s="258"/>
    </row>
    <row r="178" spans="1:15" s="307" customFormat="1" x14ac:dyDescent="0.2">
      <c r="A178" s="258"/>
      <c r="B178" s="258"/>
      <c r="C178" s="258"/>
      <c r="D178" s="258"/>
      <c r="E178" s="258"/>
      <c r="F178" s="258"/>
      <c r="G178" s="258"/>
      <c r="H178" s="258"/>
      <c r="I178" s="258"/>
      <c r="J178" s="258"/>
      <c r="K178" s="258"/>
      <c r="L178" s="312"/>
      <c r="M178" s="312"/>
      <c r="O178" s="258"/>
    </row>
    <row r="179" spans="1:15" s="307" customFormat="1" x14ac:dyDescent="0.2">
      <c r="A179" s="258"/>
      <c r="B179" s="258"/>
      <c r="C179" s="258"/>
      <c r="D179" s="258"/>
      <c r="E179" s="258"/>
      <c r="F179" s="258"/>
      <c r="G179" s="258"/>
      <c r="H179" s="258"/>
      <c r="I179" s="258"/>
      <c r="J179" s="258"/>
      <c r="K179" s="258"/>
      <c r="L179" s="312"/>
      <c r="M179" s="312"/>
      <c r="O179" s="258"/>
    </row>
    <row r="180" spans="1:15" s="307" customFormat="1" x14ac:dyDescent="0.2">
      <c r="A180" s="258"/>
      <c r="B180" s="258"/>
      <c r="C180" s="258"/>
      <c r="D180" s="258"/>
      <c r="E180" s="258"/>
      <c r="F180" s="258"/>
      <c r="G180" s="258"/>
      <c r="H180" s="258"/>
      <c r="I180" s="258"/>
      <c r="J180" s="258"/>
      <c r="K180" s="258"/>
      <c r="L180" s="312"/>
      <c r="M180" s="312"/>
      <c r="O180" s="258"/>
    </row>
    <row r="181" spans="1:15" s="307" customFormat="1" x14ac:dyDescent="0.2">
      <c r="A181" s="258"/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312"/>
      <c r="M181" s="312"/>
      <c r="O181" s="258"/>
    </row>
    <row r="182" spans="1:15" s="307" customFormat="1" x14ac:dyDescent="0.2">
      <c r="A182" s="258"/>
      <c r="B182" s="258"/>
      <c r="C182" s="258"/>
      <c r="D182" s="258"/>
      <c r="E182" s="258"/>
      <c r="F182" s="258"/>
      <c r="G182" s="258"/>
      <c r="H182" s="258"/>
      <c r="I182" s="258"/>
      <c r="J182" s="258"/>
      <c r="K182" s="258"/>
      <c r="L182" s="312"/>
      <c r="M182" s="312"/>
      <c r="O182" s="258"/>
    </row>
    <row r="183" spans="1:15" s="307" customFormat="1" x14ac:dyDescent="0.2">
      <c r="A183" s="258"/>
      <c r="B183" s="258"/>
      <c r="C183" s="258"/>
      <c r="D183" s="258"/>
      <c r="E183" s="258"/>
      <c r="F183" s="258"/>
      <c r="G183" s="258"/>
      <c r="H183" s="258"/>
      <c r="I183" s="258"/>
      <c r="J183" s="258"/>
      <c r="K183" s="258"/>
      <c r="L183" s="312"/>
      <c r="M183" s="312"/>
      <c r="O183" s="258"/>
    </row>
    <row r="184" spans="1:15" s="307" customFormat="1" x14ac:dyDescent="0.2">
      <c r="A184" s="258"/>
      <c r="B184" s="258"/>
      <c r="C184" s="258"/>
      <c r="D184" s="258"/>
      <c r="E184" s="258"/>
      <c r="F184" s="258"/>
      <c r="G184" s="258"/>
      <c r="H184" s="258"/>
      <c r="I184" s="258"/>
      <c r="J184" s="258"/>
      <c r="K184" s="258"/>
      <c r="L184" s="312"/>
      <c r="M184" s="312"/>
      <c r="O184" s="258"/>
    </row>
    <row r="185" spans="1:15" s="307" customFormat="1" x14ac:dyDescent="0.2">
      <c r="A185" s="258"/>
      <c r="B185" s="258"/>
      <c r="C185" s="258"/>
      <c r="D185" s="258"/>
      <c r="E185" s="258"/>
      <c r="F185" s="258"/>
      <c r="G185" s="258"/>
      <c r="H185" s="258"/>
      <c r="I185" s="258"/>
      <c r="J185" s="258"/>
      <c r="K185" s="258"/>
      <c r="L185" s="312"/>
      <c r="M185" s="312"/>
      <c r="O185" s="258"/>
    </row>
    <row r="186" spans="1:15" s="307" customFormat="1" x14ac:dyDescent="0.2">
      <c r="A186" s="258"/>
      <c r="B186" s="258"/>
      <c r="C186" s="258"/>
      <c r="D186" s="258"/>
      <c r="E186" s="258"/>
      <c r="F186" s="258"/>
      <c r="G186" s="258"/>
      <c r="H186" s="258"/>
      <c r="I186" s="258"/>
      <c r="J186" s="258"/>
      <c r="K186" s="258"/>
      <c r="L186" s="312"/>
      <c r="M186" s="312"/>
      <c r="O186" s="258"/>
    </row>
    <row r="187" spans="1:15" s="307" customFormat="1" x14ac:dyDescent="0.2">
      <c r="A187" s="258"/>
      <c r="B187" s="258"/>
      <c r="C187" s="258"/>
      <c r="D187" s="258"/>
      <c r="E187" s="258"/>
      <c r="F187" s="258"/>
      <c r="G187" s="258"/>
      <c r="H187" s="258"/>
      <c r="I187" s="258"/>
      <c r="J187" s="258"/>
      <c r="K187" s="258"/>
      <c r="L187" s="312"/>
      <c r="M187" s="312"/>
      <c r="O187" s="258"/>
    </row>
    <row r="188" spans="1:15" s="307" customFormat="1" x14ac:dyDescent="0.2">
      <c r="A188" s="258"/>
      <c r="B188" s="258"/>
      <c r="C188" s="258"/>
      <c r="D188" s="258"/>
      <c r="E188" s="258"/>
      <c r="F188" s="258"/>
      <c r="G188" s="258"/>
      <c r="H188" s="258"/>
      <c r="I188" s="258"/>
      <c r="J188" s="258"/>
      <c r="K188" s="258"/>
      <c r="L188" s="312"/>
      <c r="M188" s="312"/>
      <c r="O188" s="258"/>
    </row>
    <row r="189" spans="1:15" s="307" customFormat="1" x14ac:dyDescent="0.2">
      <c r="A189" s="258"/>
      <c r="B189" s="258"/>
      <c r="C189" s="258"/>
      <c r="D189" s="258"/>
      <c r="E189" s="258"/>
      <c r="F189" s="258"/>
      <c r="G189" s="258"/>
      <c r="H189" s="258"/>
      <c r="I189" s="258"/>
      <c r="J189" s="258"/>
      <c r="K189" s="258"/>
      <c r="L189" s="312"/>
      <c r="M189" s="312"/>
      <c r="O189" s="258"/>
    </row>
    <row r="190" spans="1:15" s="307" customFormat="1" x14ac:dyDescent="0.2">
      <c r="A190" s="258"/>
      <c r="B190" s="258"/>
      <c r="C190" s="258"/>
      <c r="D190" s="258"/>
      <c r="E190" s="258"/>
      <c r="F190" s="258"/>
      <c r="G190" s="258"/>
      <c r="H190" s="258"/>
      <c r="I190" s="258"/>
      <c r="J190" s="258"/>
      <c r="K190" s="258"/>
      <c r="L190" s="312"/>
      <c r="M190" s="312"/>
      <c r="O190" s="258"/>
    </row>
    <row r="191" spans="1:15" s="307" customFormat="1" x14ac:dyDescent="0.2">
      <c r="A191" s="258"/>
      <c r="B191" s="258"/>
      <c r="C191" s="258"/>
      <c r="D191" s="258"/>
      <c r="E191" s="258"/>
      <c r="F191" s="258"/>
      <c r="G191" s="258"/>
      <c r="H191" s="258"/>
      <c r="I191" s="258"/>
      <c r="J191" s="258"/>
      <c r="K191" s="258"/>
      <c r="L191" s="312"/>
      <c r="M191" s="312"/>
      <c r="O191" s="258"/>
    </row>
    <row r="192" spans="1:15" s="307" customFormat="1" x14ac:dyDescent="0.2">
      <c r="A192" s="258"/>
      <c r="B192" s="258"/>
      <c r="C192" s="258"/>
      <c r="D192" s="258"/>
      <c r="E192" s="258"/>
      <c r="F192" s="258"/>
      <c r="G192" s="258"/>
      <c r="H192" s="258"/>
      <c r="I192" s="258"/>
      <c r="J192" s="258"/>
      <c r="K192" s="258"/>
      <c r="L192" s="312"/>
      <c r="M192" s="312"/>
      <c r="O192" s="258"/>
    </row>
    <row r="193" spans="1:15" s="307" customFormat="1" x14ac:dyDescent="0.2">
      <c r="A193" s="258"/>
      <c r="B193" s="258"/>
      <c r="C193" s="258"/>
      <c r="D193" s="258"/>
      <c r="E193" s="258"/>
      <c r="F193" s="258"/>
      <c r="G193" s="258"/>
      <c r="H193" s="258"/>
      <c r="I193" s="258"/>
      <c r="J193" s="258"/>
      <c r="K193" s="258"/>
      <c r="L193" s="312"/>
      <c r="M193" s="312"/>
      <c r="O193" s="258"/>
    </row>
    <row r="194" spans="1:15" s="307" customFormat="1" x14ac:dyDescent="0.2">
      <c r="A194" s="258"/>
      <c r="B194" s="258"/>
      <c r="C194" s="258"/>
      <c r="D194" s="258"/>
      <c r="E194" s="258"/>
      <c r="F194" s="258"/>
      <c r="G194" s="258"/>
      <c r="H194" s="258"/>
      <c r="I194" s="258"/>
      <c r="J194" s="258"/>
      <c r="K194" s="258"/>
      <c r="L194" s="312"/>
      <c r="M194" s="312"/>
      <c r="O194" s="258"/>
    </row>
    <row r="195" spans="1:15" s="307" customFormat="1" x14ac:dyDescent="0.2">
      <c r="A195" s="258"/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  <c r="L195" s="312"/>
      <c r="M195" s="312"/>
      <c r="O195" s="258"/>
    </row>
    <row r="196" spans="1:15" s="307" customFormat="1" x14ac:dyDescent="0.2">
      <c r="A196" s="258"/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  <c r="L196" s="312"/>
      <c r="M196" s="312"/>
      <c r="O196" s="258"/>
    </row>
    <row r="197" spans="1:15" s="307" customFormat="1" x14ac:dyDescent="0.2">
      <c r="A197" s="258"/>
      <c r="B197" s="258"/>
      <c r="C197" s="258"/>
      <c r="D197" s="258"/>
      <c r="E197" s="258"/>
      <c r="F197" s="258"/>
      <c r="G197" s="258"/>
      <c r="H197" s="258"/>
      <c r="I197" s="258"/>
      <c r="J197" s="258"/>
      <c r="K197" s="258"/>
      <c r="L197" s="312"/>
      <c r="M197" s="312"/>
      <c r="O197" s="258"/>
    </row>
    <row r="198" spans="1:15" s="307" customFormat="1" x14ac:dyDescent="0.2">
      <c r="A198" s="258"/>
      <c r="B198" s="258"/>
      <c r="C198" s="258"/>
      <c r="D198" s="258"/>
      <c r="E198" s="258"/>
      <c r="F198" s="258"/>
      <c r="G198" s="258"/>
      <c r="H198" s="258"/>
      <c r="I198" s="258"/>
      <c r="J198" s="258"/>
      <c r="K198" s="258"/>
      <c r="L198" s="312"/>
      <c r="M198" s="312"/>
      <c r="O198" s="258"/>
    </row>
    <row r="199" spans="1:15" s="307" customFormat="1" x14ac:dyDescent="0.2">
      <c r="A199" s="258"/>
      <c r="B199" s="258"/>
      <c r="C199" s="258"/>
      <c r="D199" s="258"/>
      <c r="E199" s="258"/>
      <c r="F199" s="258"/>
      <c r="G199" s="258"/>
      <c r="H199" s="258"/>
      <c r="I199" s="258"/>
      <c r="J199" s="258"/>
      <c r="K199" s="258"/>
      <c r="L199" s="312"/>
      <c r="M199" s="312"/>
      <c r="O199" s="258"/>
    </row>
    <row r="200" spans="1:15" s="307" customFormat="1" x14ac:dyDescent="0.2">
      <c r="A200" s="258"/>
      <c r="B200" s="258"/>
      <c r="C200" s="258"/>
      <c r="D200" s="258"/>
      <c r="E200" s="258"/>
      <c r="F200" s="258"/>
      <c r="G200" s="258"/>
      <c r="H200" s="258"/>
      <c r="I200" s="258"/>
      <c r="J200" s="258"/>
      <c r="K200" s="258"/>
      <c r="L200" s="312"/>
      <c r="M200" s="312"/>
      <c r="O200" s="258"/>
    </row>
    <row r="201" spans="1:15" s="307" customFormat="1" x14ac:dyDescent="0.2">
      <c r="A201" s="258"/>
      <c r="B201" s="258"/>
      <c r="C201" s="258"/>
      <c r="D201" s="258"/>
      <c r="E201" s="258"/>
      <c r="F201" s="258"/>
      <c r="G201" s="258"/>
      <c r="H201" s="258"/>
      <c r="I201" s="258"/>
      <c r="J201" s="258"/>
      <c r="K201" s="258"/>
      <c r="L201" s="312"/>
      <c r="M201" s="312"/>
      <c r="O201" s="258"/>
    </row>
    <row r="202" spans="1:15" s="307" customFormat="1" x14ac:dyDescent="0.2">
      <c r="A202" s="258"/>
      <c r="B202" s="258"/>
      <c r="C202" s="258"/>
      <c r="D202" s="258"/>
      <c r="E202" s="258"/>
      <c r="F202" s="258"/>
      <c r="G202" s="258"/>
      <c r="H202" s="258"/>
      <c r="I202" s="258"/>
      <c r="J202" s="258"/>
      <c r="K202" s="258"/>
      <c r="L202" s="312"/>
      <c r="M202" s="312"/>
      <c r="O202" s="258"/>
    </row>
    <row r="203" spans="1:15" s="307" customFormat="1" x14ac:dyDescent="0.2">
      <c r="A203" s="258"/>
      <c r="B203" s="258"/>
      <c r="C203" s="258"/>
      <c r="D203" s="258"/>
      <c r="E203" s="258"/>
      <c r="F203" s="258"/>
      <c r="G203" s="258"/>
      <c r="H203" s="258"/>
      <c r="I203" s="258"/>
      <c r="J203" s="258"/>
      <c r="K203" s="258"/>
      <c r="L203" s="312"/>
      <c r="M203" s="312"/>
      <c r="O203" s="258"/>
    </row>
    <row r="204" spans="1:15" s="307" customFormat="1" x14ac:dyDescent="0.2">
      <c r="A204" s="258"/>
      <c r="B204" s="258"/>
      <c r="C204" s="258"/>
      <c r="D204" s="258"/>
      <c r="E204" s="258"/>
      <c r="F204" s="258"/>
      <c r="G204" s="258"/>
      <c r="H204" s="258"/>
      <c r="I204" s="258"/>
      <c r="J204" s="258"/>
      <c r="K204" s="258"/>
      <c r="L204" s="312"/>
      <c r="M204" s="312"/>
      <c r="O204" s="258"/>
    </row>
    <row r="205" spans="1:15" s="307" customFormat="1" x14ac:dyDescent="0.2">
      <c r="A205" s="258"/>
      <c r="B205" s="258"/>
      <c r="C205" s="258"/>
      <c r="D205" s="258"/>
      <c r="E205" s="258"/>
      <c r="F205" s="258"/>
      <c r="G205" s="258"/>
      <c r="H205" s="258"/>
      <c r="I205" s="258"/>
      <c r="J205" s="258"/>
      <c r="K205" s="258"/>
      <c r="L205" s="312"/>
      <c r="M205" s="312"/>
      <c r="O205" s="258"/>
    </row>
    <row r="206" spans="1:15" s="307" customFormat="1" x14ac:dyDescent="0.2">
      <c r="A206" s="258"/>
      <c r="B206" s="258"/>
      <c r="C206" s="258"/>
      <c r="D206" s="258"/>
      <c r="E206" s="258"/>
      <c r="F206" s="258"/>
      <c r="G206" s="258"/>
      <c r="H206" s="258"/>
      <c r="I206" s="258"/>
      <c r="J206" s="258"/>
      <c r="K206" s="258"/>
      <c r="L206" s="312"/>
      <c r="M206" s="312"/>
      <c r="O206" s="258"/>
    </row>
    <row r="207" spans="1:15" s="307" customFormat="1" x14ac:dyDescent="0.2">
      <c r="A207" s="258"/>
      <c r="B207" s="258"/>
      <c r="C207" s="258"/>
      <c r="D207" s="258"/>
      <c r="E207" s="258"/>
      <c r="F207" s="258"/>
      <c r="G207" s="258"/>
      <c r="H207" s="258"/>
      <c r="I207" s="258"/>
      <c r="J207" s="258"/>
      <c r="K207" s="258"/>
      <c r="L207" s="312"/>
      <c r="M207" s="312"/>
      <c r="O207" s="258"/>
    </row>
    <row r="208" spans="1:15" s="307" customFormat="1" x14ac:dyDescent="0.2">
      <c r="A208" s="258"/>
      <c r="B208" s="258"/>
      <c r="C208" s="258"/>
      <c r="D208" s="258"/>
      <c r="E208" s="258"/>
      <c r="F208" s="258"/>
      <c r="G208" s="258"/>
      <c r="H208" s="258"/>
      <c r="I208" s="258"/>
      <c r="J208" s="258"/>
      <c r="K208" s="258"/>
      <c r="L208" s="312"/>
      <c r="M208" s="312"/>
      <c r="O208" s="258"/>
    </row>
    <row r="209" spans="1:15" s="307" customFormat="1" x14ac:dyDescent="0.2">
      <c r="A209" s="258"/>
      <c r="B209" s="258"/>
      <c r="C209" s="258"/>
      <c r="D209" s="258"/>
      <c r="E209" s="258"/>
      <c r="F209" s="258"/>
      <c r="G209" s="258"/>
      <c r="H209" s="258"/>
      <c r="I209" s="258"/>
      <c r="J209" s="258"/>
      <c r="K209" s="258"/>
      <c r="L209" s="312"/>
      <c r="M209" s="312"/>
      <c r="O209" s="258"/>
    </row>
    <row r="210" spans="1:15" s="307" customFormat="1" x14ac:dyDescent="0.2">
      <c r="A210" s="258"/>
      <c r="B210" s="258"/>
      <c r="C210" s="258"/>
      <c r="D210" s="258"/>
      <c r="E210" s="258"/>
      <c r="F210" s="258"/>
      <c r="G210" s="258"/>
      <c r="H210" s="258"/>
      <c r="I210" s="258"/>
      <c r="J210" s="258"/>
      <c r="K210" s="258"/>
      <c r="L210" s="312"/>
      <c r="M210" s="312"/>
      <c r="O210" s="258"/>
    </row>
    <row r="211" spans="1:15" s="307" customFormat="1" x14ac:dyDescent="0.2">
      <c r="A211" s="258"/>
      <c r="B211" s="258"/>
      <c r="C211" s="258"/>
      <c r="D211" s="258"/>
      <c r="E211" s="258"/>
      <c r="F211" s="258"/>
      <c r="G211" s="258"/>
      <c r="H211" s="258"/>
      <c r="I211" s="258"/>
      <c r="J211" s="258"/>
      <c r="K211" s="258"/>
      <c r="L211" s="312"/>
      <c r="M211" s="312"/>
      <c r="O211" s="258"/>
    </row>
    <row r="212" spans="1:15" s="307" customFormat="1" x14ac:dyDescent="0.2">
      <c r="A212" s="258"/>
      <c r="B212" s="258"/>
      <c r="C212" s="258"/>
      <c r="D212" s="258"/>
      <c r="E212" s="258"/>
      <c r="F212" s="258"/>
      <c r="G212" s="258"/>
      <c r="H212" s="258"/>
      <c r="I212" s="258"/>
      <c r="J212" s="258"/>
      <c r="K212" s="258"/>
      <c r="L212" s="312"/>
      <c r="M212" s="312"/>
      <c r="O212" s="258"/>
    </row>
    <row r="213" spans="1:15" s="307" customFormat="1" x14ac:dyDescent="0.2">
      <c r="A213" s="258"/>
      <c r="B213" s="258"/>
      <c r="C213" s="258"/>
      <c r="D213" s="258"/>
      <c r="E213" s="258"/>
      <c r="F213" s="258"/>
      <c r="G213" s="258"/>
      <c r="H213" s="258"/>
      <c r="I213" s="258"/>
      <c r="J213" s="258"/>
      <c r="K213" s="258"/>
      <c r="L213" s="312"/>
      <c r="M213" s="312"/>
      <c r="O213" s="258"/>
    </row>
    <row r="214" spans="1:15" s="307" customFormat="1" x14ac:dyDescent="0.2">
      <c r="A214" s="258"/>
      <c r="B214" s="258"/>
      <c r="C214" s="258"/>
      <c r="D214" s="258"/>
      <c r="E214" s="258"/>
      <c r="F214" s="258"/>
      <c r="G214" s="258"/>
      <c r="H214" s="258"/>
      <c r="I214" s="258"/>
      <c r="J214" s="258"/>
      <c r="K214" s="258"/>
      <c r="L214" s="312"/>
      <c r="M214" s="312"/>
      <c r="O214" s="258"/>
    </row>
    <row r="215" spans="1:15" s="307" customFormat="1" x14ac:dyDescent="0.2">
      <c r="A215" s="258"/>
      <c r="B215" s="258"/>
      <c r="C215" s="258"/>
      <c r="D215" s="258"/>
      <c r="E215" s="258"/>
      <c r="F215" s="258"/>
      <c r="G215" s="258"/>
      <c r="H215" s="258"/>
      <c r="I215" s="258"/>
      <c r="J215" s="258"/>
      <c r="K215" s="258"/>
      <c r="L215" s="312"/>
      <c r="M215" s="312"/>
      <c r="O215" s="258"/>
    </row>
    <row r="216" spans="1:15" s="307" customFormat="1" x14ac:dyDescent="0.2">
      <c r="A216" s="258"/>
      <c r="B216" s="258"/>
      <c r="C216" s="258"/>
      <c r="D216" s="258"/>
      <c r="E216" s="258"/>
      <c r="F216" s="258"/>
      <c r="G216" s="258"/>
      <c r="H216" s="258"/>
      <c r="I216" s="258"/>
      <c r="J216" s="258"/>
      <c r="K216" s="258"/>
      <c r="L216" s="312"/>
      <c r="M216" s="312"/>
      <c r="O216" s="258"/>
    </row>
    <row r="217" spans="1:15" s="307" customFormat="1" x14ac:dyDescent="0.2">
      <c r="A217" s="258"/>
      <c r="B217" s="258"/>
      <c r="C217" s="258"/>
      <c r="D217" s="258"/>
      <c r="E217" s="258"/>
      <c r="F217" s="258"/>
      <c r="G217" s="258"/>
      <c r="H217" s="258"/>
      <c r="I217" s="258"/>
      <c r="J217" s="258"/>
      <c r="K217" s="258"/>
      <c r="L217" s="312"/>
      <c r="M217" s="312"/>
      <c r="O217" s="258"/>
    </row>
    <row r="218" spans="1:15" s="307" customFormat="1" x14ac:dyDescent="0.2">
      <c r="A218" s="258"/>
      <c r="B218" s="258"/>
      <c r="C218" s="258"/>
      <c r="D218" s="258"/>
      <c r="E218" s="258"/>
      <c r="F218" s="258"/>
      <c r="G218" s="258"/>
      <c r="H218" s="258"/>
      <c r="I218" s="258"/>
      <c r="J218" s="258"/>
      <c r="K218" s="258"/>
      <c r="L218" s="312"/>
      <c r="M218" s="312"/>
      <c r="O218" s="258"/>
    </row>
    <row r="219" spans="1:15" s="307" customFormat="1" x14ac:dyDescent="0.2">
      <c r="A219" s="258"/>
      <c r="B219" s="258"/>
      <c r="C219" s="258"/>
      <c r="D219" s="258"/>
      <c r="E219" s="258"/>
      <c r="F219" s="258"/>
      <c r="G219" s="258"/>
      <c r="H219" s="258"/>
      <c r="I219" s="258"/>
      <c r="J219" s="258"/>
      <c r="K219" s="258"/>
      <c r="L219" s="312"/>
      <c r="M219" s="312"/>
      <c r="O219" s="258"/>
    </row>
    <row r="220" spans="1:15" s="307" customFormat="1" x14ac:dyDescent="0.2">
      <c r="A220" s="258"/>
      <c r="B220" s="258"/>
      <c r="C220" s="258"/>
      <c r="D220" s="258"/>
      <c r="E220" s="258"/>
      <c r="F220" s="258"/>
      <c r="G220" s="258"/>
      <c r="H220" s="258"/>
      <c r="I220" s="258"/>
      <c r="J220" s="258"/>
      <c r="K220" s="258"/>
      <c r="L220" s="312"/>
      <c r="M220" s="312"/>
      <c r="O220" s="258"/>
    </row>
    <row r="221" spans="1:15" s="307" customFormat="1" x14ac:dyDescent="0.2">
      <c r="A221" s="258"/>
      <c r="B221" s="258"/>
      <c r="C221" s="258"/>
      <c r="D221" s="258"/>
      <c r="E221" s="258"/>
      <c r="F221" s="258"/>
      <c r="G221" s="258"/>
      <c r="H221" s="258"/>
      <c r="I221" s="258"/>
      <c r="J221" s="258"/>
      <c r="K221" s="258"/>
      <c r="L221" s="312"/>
      <c r="M221" s="312"/>
      <c r="O221" s="258"/>
    </row>
    <row r="222" spans="1:15" s="307" customFormat="1" x14ac:dyDescent="0.2">
      <c r="A222" s="258"/>
      <c r="B222" s="258"/>
      <c r="C222" s="258"/>
      <c r="D222" s="258"/>
      <c r="E222" s="258"/>
      <c r="F222" s="258"/>
      <c r="G222" s="258"/>
      <c r="H222" s="258"/>
      <c r="I222" s="258"/>
      <c r="J222" s="258"/>
      <c r="K222" s="258"/>
      <c r="L222" s="312"/>
      <c r="M222" s="312"/>
      <c r="O222" s="258"/>
    </row>
    <row r="223" spans="1:15" s="307" customFormat="1" x14ac:dyDescent="0.2">
      <c r="A223" s="258"/>
      <c r="B223" s="258"/>
      <c r="C223" s="258"/>
      <c r="D223" s="258"/>
      <c r="E223" s="258"/>
      <c r="F223" s="258"/>
      <c r="G223" s="258"/>
      <c r="H223" s="258"/>
      <c r="I223" s="258"/>
      <c r="J223" s="258"/>
      <c r="K223" s="258"/>
      <c r="L223" s="312"/>
      <c r="M223" s="312"/>
      <c r="O223" s="258"/>
    </row>
    <row r="224" spans="1:15" s="307" customFormat="1" x14ac:dyDescent="0.2">
      <c r="A224" s="258"/>
      <c r="B224" s="258"/>
      <c r="C224" s="258"/>
      <c r="D224" s="258"/>
      <c r="E224" s="258"/>
      <c r="F224" s="258"/>
      <c r="G224" s="258"/>
      <c r="H224" s="258"/>
      <c r="I224" s="258"/>
      <c r="J224" s="258"/>
      <c r="K224" s="258"/>
      <c r="L224" s="312"/>
      <c r="M224" s="312"/>
      <c r="O224" s="258"/>
    </row>
    <row r="225" spans="1:15" s="307" customFormat="1" x14ac:dyDescent="0.2">
      <c r="A225" s="258"/>
      <c r="B225" s="258"/>
      <c r="C225" s="258"/>
      <c r="D225" s="258"/>
      <c r="E225" s="258"/>
      <c r="F225" s="258"/>
      <c r="G225" s="258"/>
      <c r="H225" s="258"/>
      <c r="I225" s="258"/>
      <c r="J225" s="258"/>
      <c r="K225" s="258"/>
      <c r="L225" s="312"/>
      <c r="M225" s="312"/>
      <c r="O225" s="258"/>
    </row>
    <row r="226" spans="1:15" s="307" customFormat="1" x14ac:dyDescent="0.2">
      <c r="A226" s="258"/>
      <c r="B226" s="258"/>
      <c r="C226" s="258"/>
      <c r="D226" s="258"/>
      <c r="E226" s="258"/>
      <c r="F226" s="258"/>
      <c r="G226" s="258"/>
      <c r="H226" s="258"/>
      <c r="I226" s="258"/>
      <c r="J226" s="258"/>
      <c r="K226" s="258"/>
      <c r="L226" s="312"/>
      <c r="M226" s="312"/>
      <c r="O226" s="258"/>
    </row>
    <row r="227" spans="1:15" s="307" customFormat="1" x14ac:dyDescent="0.2">
      <c r="A227" s="258"/>
      <c r="B227" s="258"/>
      <c r="C227" s="258"/>
      <c r="D227" s="258"/>
      <c r="E227" s="258"/>
      <c r="F227" s="258"/>
      <c r="G227" s="258"/>
      <c r="H227" s="258"/>
      <c r="I227" s="258"/>
      <c r="J227" s="258"/>
      <c r="K227" s="258"/>
      <c r="L227" s="312"/>
      <c r="M227" s="312"/>
      <c r="O227" s="258"/>
    </row>
    <row r="228" spans="1:15" s="307" customFormat="1" x14ac:dyDescent="0.2">
      <c r="A228" s="258"/>
      <c r="B228" s="258"/>
      <c r="C228" s="258"/>
      <c r="D228" s="258"/>
      <c r="E228" s="258"/>
      <c r="F228" s="258"/>
      <c r="G228" s="258"/>
      <c r="H228" s="258"/>
      <c r="I228" s="258"/>
      <c r="J228" s="258"/>
      <c r="K228" s="258"/>
      <c r="L228" s="312"/>
      <c r="M228" s="312"/>
      <c r="O228" s="258"/>
    </row>
    <row r="229" spans="1:15" s="307" customFormat="1" x14ac:dyDescent="0.2">
      <c r="A229" s="258"/>
      <c r="B229" s="258"/>
      <c r="C229" s="258"/>
      <c r="D229" s="258"/>
      <c r="E229" s="258"/>
      <c r="F229" s="258"/>
      <c r="G229" s="258"/>
      <c r="H229" s="258"/>
      <c r="I229" s="258"/>
      <c r="J229" s="258"/>
      <c r="K229" s="258"/>
      <c r="L229" s="312"/>
      <c r="M229" s="312"/>
      <c r="O229" s="258"/>
    </row>
    <row r="230" spans="1:15" s="307" customFormat="1" x14ac:dyDescent="0.2">
      <c r="A230" s="258"/>
      <c r="B230" s="258"/>
      <c r="C230" s="258"/>
      <c r="D230" s="258"/>
      <c r="E230" s="258"/>
      <c r="F230" s="258"/>
      <c r="G230" s="258"/>
      <c r="H230" s="258"/>
      <c r="I230" s="258"/>
      <c r="J230" s="258"/>
      <c r="K230" s="258"/>
      <c r="L230" s="312"/>
      <c r="M230" s="312"/>
      <c r="O230" s="258"/>
    </row>
    <row r="231" spans="1:15" s="307" customFormat="1" x14ac:dyDescent="0.2">
      <c r="A231" s="258"/>
      <c r="B231" s="258"/>
      <c r="C231" s="258"/>
      <c r="D231" s="258"/>
      <c r="E231" s="258"/>
      <c r="F231" s="258"/>
      <c r="G231" s="258"/>
      <c r="H231" s="258"/>
      <c r="I231" s="258"/>
      <c r="J231" s="258"/>
      <c r="K231" s="258"/>
      <c r="L231" s="312"/>
      <c r="M231" s="312"/>
      <c r="O231" s="258"/>
    </row>
    <row r="232" spans="1:15" s="307" customFormat="1" x14ac:dyDescent="0.2">
      <c r="A232" s="258"/>
      <c r="B232" s="258"/>
      <c r="C232" s="258"/>
      <c r="D232" s="258"/>
      <c r="E232" s="258"/>
      <c r="F232" s="258"/>
      <c r="G232" s="258"/>
      <c r="H232" s="258"/>
      <c r="I232" s="258"/>
      <c r="J232" s="258"/>
      <c r="K232" s="258"/>
      <c r="L232" s="312"/>
      <c r="M232" s="312"/>
      <c r="O232" s="258"/>
    </row>
    <row r="233" spans="1:15" s="307" customFormat="1" x14ac:dyDescent="0.2">
      <c r="A233" s="258"/>
      <c r="B233" s="258"/>
      <c r="C233" s="258"/>
      <c r="D233" s="258"/>
      <c r="E233" s="258"/>
      <c r="F233" s="258"/>
      <c r="G233" s="258"/>
      <c r="H233" s="258"/>
      <c r="I233" s="258"/>
      <c r="J233" s="258"/>
      <c r="K233" s="258"/>
      <c r="L233" s="312"/>
      <c r="M233" s="312"/>
      <c r="O233" s="258"/>
    </row>
    <row r="234" spans="1:15" s="307" customFormat="1" x14ac:dyDescent="0.2">
      <c r="A234" s="258"/>
      <c r="B234" s="258"/>
      <c r="C234" s="258"/>
      <c r="D234" s="258"/>
      <c r="E234" s="258"/>
      <c r="F234" s="258"/>
      <c r="G234" s="258"/>
      <c r="H234" s="258"/>
      <c r="I234" s="258"/>
      <c r="J234" s="258"/>
      <c r="K234" s="258"/>
      <c r="L234" s="312"/>
      <c r="M234" s="312"/>
      <c r="O234" s="258"/>
    </row>
    <row r="235" spans="1:15" s="307" customFormat="1" x14ac:dyDescent="0.2">
      <c r="A235" s="258"/>
      <c r="B235" s="258"/>
      <c r="C235" s="258"/>
      <c r="D235" s="258"/>
      <c r="E235" s="258"/>
      <c r="F235" s="258"/>
      <c r="G235" s="258"/>
      <c r="H235" s="258"/>
      <c r="I235" s="258"/>
      <c r="J235" s="258"/>
      <c r="K235" s="258"/>
      <c r="L235" s="312"/>
      <c r="M235" s="312"/>
      <c r="O235" s="258"/>
    </row>
    <row r="236" spans="1:15" s="307" customFormat="1" x14ac:dyDescent="0.2">
      <c r="A236" s="258"/>
      <c r="B236" s="258"/>
      <c r="C236" s="258"/>
      <c r="D236" s="258"/>
      <c r="E236" s="258"/>
      <c r="F236" s="258"/>
      <c r="G236" s="258"/>
      <c r="H236" s="258"/>
      <c r="I236" s="258"/>
      <c r="J236" s="258"/>
      <c r="K236" s="258"/>
      <c r="L236" s="312"/>
      <c r="M236" s="312"/>
      <c r="O236" s="258"/>
    </row>
    <row r="237" spans="1:15" s="307" customFormat="1" x14ac:dyDescent="0.2">
      <c r="A237" s="258"/>
      <c r="B237" s="258"/>
      <c r="C237" s="258"/>
      <c r="D237" s="258"/>
      <c r="E237" s="258"/>
      <c r="F237" s="258"/>
      <c r="G237" s="258"/>
      <c r="H237" s="258"/>
      <c r="I237" s="258"/>
      <c r="J237" s="258"/>
      <c r="K237" s="258"/>
      <c r="L237" s="312"/>
      <c r="M237" s="312"/>
      <c r="O237" s="258"/>
    </row>
    <row r="238" spans="1:15" s="307" customFormat="1" x14ac:dyDescent="0.2">
      <c r="A238" s="258"/>
      <c r="B238" s="258"/>
      <c r="C238" s="258"/>
      <c r="D238" s="258"/>
      <c r="E238" s="258"/>
      <c r="F238" s="258"/>
      <c r="G238" s="258"/>
      <c r="H238" s="258"/>
      <c r="I238" s="258"/>
      <c r="J238" s="258"/>
      <c r="K238" s="258"/>
      <c r="L238" s="312"/>
      <c r="M238" s="312"/>
      <c r="O238" s="258"/>
    </row>
    <row r="239" spans="1:15" s="307" customFormat="1" x14ac:dyDescent="0.2">
      <c r="A239" s="258"/>
      <c r="B239" s="258"/>
      <c r="C239" s="258"/>
      <c r="D239" s="258"/>
      <c r="E239" s="258"/>
      <c r="F239" s="258"/>
      <c r="G239" s="258"/>
      <c r="H239" s="258"/>
      <c r="I239" s="258"/>
      <c r="J239" s="258"/>
      <c r="K239" s="258"/>
      <c r="L239" s="312"/>
      <c r="M239" s="312"/>
      <c r="O239" s="258"/>
    </row>
    <row r="240" spans="1:15" s="307" customFormat="1" x14ac:dyDescent="0.2">
      <c r="A240" s="258"/>
      <c r="B240" s="258"/>
      <c r="C240" s="258"/>
      <c r="D240" s="258"/>
      <c r="E240" s="258"/>
      <c r="F240" s="258"/>
      <c r="G240" s="258"/>
      <c r="H240" s="258"/>
      <c r="I240" s="258"/>
      <c r="J240" s="258"/>
      <c r="K240" s="258"/>
      <c r="L240" s="312"/>
      <c r="M240" s="312"/>
      <c r="O240" s="258"/>
    </row>
    <row r="241" spans="1:15" s="307" customFormat="1" x14ac:dyDescent="0.2">
      <c r="A241" s="258"/>
      <c r="B241" s="258"/>
      <c r="C241" s="258"/>
      <c r="D241" s="258"/>
      <c r="E241" s="258"/>
      <c r="F241" s="258"/>
      <c r="G241" s="258"/>
      <c r="H241" s="258"/>
      <c r="I241" s="258"/>
      <c r="J241" s="258"/>
      <c r="K241" s="258"/>
      <c r="L241" s="312"/>
      <c r="M241" s="312"/>
      <c r="O241" s="258"/>
    </row>
    <row r="242" spans="1:15" s="307" customFormat="1" x14ac:dyDescent="0.2">
      <c r="A242" s="258"/>
      <c r="B242" s="258"/>
      <c r="C242" s="258"/>
      <c r="D242" s="258"/>
      <c r="E242" s="258"/>
      <c r="F242" s="258"/>
      <c r="G242" s="258"/>
      <c r="H242" s="258"/>
      <c r="I242" s="258"/>
      <c r="J242" s="258"/>
      <c r="K242" s="258"/>
      <c r="L242" s="312"/>
      <c r="M242" s="312"/>
      <c r="O242" s="258"/>
    </row>
    <row r="243" spans="1:15" s="307" customFormat="1" x14ac:dyDescent="0.2">
      <c r="A243" s="258"/>
      <c r="B243" s="258"/>
      <c r="C243" s="258"/>
      <c r="D243" s="258"/>
      <c r="E243" s="258"/>
      <c r="F243" s="258"/>
      <c r="G243" s="258"/>
      <c r="H243" s="258"/>
      <c r="I243" s="258"/>
      <c r="J243" s="258"/>
      <c r="K243" s="258"/>
      <c r="L243" s="312"/>
      <c r="M243" s="312"/>
      <c r="O243" s="258"/>
    </row>
    <row r="244" spans="1:15" s="307" customFormat="1" x14ac:dyDescent="0.2">
      <c r="A244" s="258"/>
      <c r="B244" s="258"/>
      <c r="C244" s="258"/>
      <c r="D244" s="258"/>
      <c r="E244" s="258"/>
      <c r="F244" s="258"/>
      <c r="G244" s="258"/>
      <c r="H244" s="258"/>
      <c r="I244" s="258"/>
      <c r="J244" s="258"/>
      <c r="K244" s="258"/>
      <c r="L244" s="312"/>
      <c r="M244" s="312"/>
      <c r="O244" s="258"/>
    </row>
    <row r="245" spans="1:15" s="307" customFormat="1" x14ac:dyDescent="0.2">
      <c r="A245" s="258"/>
      <c r="B245" s="258"/>
      <c r="C245" s="258"/>
      <c r="D245" s="258"/>
      <c r="E245" s="258"/>
      <c r="F245" s="258"/>
      <c r="G245" s="258"/>
      <c r="H245" s="258"/>
      <c r="I245" s="258"/>
      <c r="J245" s="258"/>
      <c r="K245" s="258"/>
      <c r="L245" s="312"/>
      <c r="M245" s="312"/>
      <c r="O245" s="258"/>
    </row>
    <row r="246" spans="1:15" s="307" customFormat="1" x14ac:dyDescent="0.2">
      <c r="A246" s="258"/>
      <c r="B246" s="258"/>
      <c r="C246" s="258"/>
      <c r="D246" s="258"/>
      <c r="E246" s="258"/>
      <c r="F246" s="258"/>
      <c r="G246" s="258"/>
      <c r="H246" s="258"/>
      <c r="I246" s="258"/>
      <c r="J246" s="258"/>
      <c r="K246" s="258"/>
      <c r="L246" s="312"/>
      <c r="M246" s="312"/>
      <c r="O246" s="258"/>
    </row>
    <row r="247" spans="1:15" s="307" customFormat="1" x14ac:dyDescent="0.2">
      <c r="A247" s="258"/>
      <c r="B247" s="258"/>
      <c r="C247" s="258"/>
      <c r="D247" s="258"/>
      <c r="E247" s="258"/>
      <c r="F247" s="258"/>
      <c r="G247" s="258"/>
      <c r="H247" s="258"/>
      <c r="I247" s="258"/>
      <c r="J247" s="258"/>
      <c r="K247" s="258"/>
      <c r="L247" s="312"/>
      <c r="M247" s="312"/>
      <c r="O247" s="258"/>
    </row>
    <row r="248" spans="1:15" s="307" customFormat="1" x14ac:dyDescent="0.2">
      <c r="A248" s="258"/>
      <c r="B248" s="258"/>
      <c r="C248" s="258"/>
      <c r="D248" s="258"/>
      <c r="E248" s="258"/>
      <c r="F248" s="258"/>
      <c r="G248" s="258"/>
      <c r="H248" s="258"/>
      <c r="I248" s="258"/>
      <c r="J248" s="258"/>
      <c r="K248" s="258"/>
      <c r="L248" s="312"/>
      <c r="M248" s="312"/>
      <c r="O248" s="258"/>
    </row>
    <row r="249" spans="1:15" s="307" customFormat="1" x14ac:dyDescent="0.2">
      <c r="A249" s="258"/>
      <c r="B249" s="258"/>
      <c r="C249" s="258"/>
      <c r="D249" s="258"/>
      <c r="E249" s="258"/>
      <c r="F249" s="258"/>
      <c r="G249" s="258"/>
      <c r="H249" s="258"/>
      <c r="I249" s="258"/>
      <c r="J249" s="258"/>
      <c r="K249" s="258"/>
      <c r="L249" s="312"/>
      <c r="M249" s="312"/>
      <c r="O249" s="258"/>
    </row>
    <row r="250" spans="1:15" s="307" customFormat="1" x14ac:dyDescent="0.2">
      <c r="A250" s="258"/>
      <c r="B250" s="258"/>
      <c r="C250" s="258"/>
      <c r="D250" s="258"/>
      <c r="E250" s="258"/>
      <c r="F250" s="258"/>
      <c r="G250" s="258"/>
      <c r="H250" s="258"/>
      <c r="I250" s="258"/>
      <c r="J250" s="258"/>
      <c r="K250" s="258"/>
      <c r="L250" s="312"/>
      <c r="M250" s="312"/>
      <c r="O250" s="258"/>
    </row>
    <row r="251" spans="1:15" s="307" customFormat="1" x14ac:dyDescent="0.2">
      <c r="A251" s="258"/>
      <c r="B251" s="258"/>
      <c r="C251" s="258"/>
      <c r="D251" s="258"/>
      <c r="E251" s="258"/>
      <c r="F251" s="258"/>
      <c r="G251" s="258"/>
      <c r="H251" s="258"/>
      <c r="I251" s="258"/>
      <c r="J251" s="258"/>
      <c r="K251" s="258"/>
      <c r="L251" s="312"/>
      <c r="M251" s="312"/>
      <c r="O251" s="258"/>
    </row>
    <row r="252" spans="1:15" s="307" customFormat="1" x14ac:dyDescent="0.2">
      <c r="A252" s="258"/>
      <c r="B252" s="258"/>
      <c r="C252" s="258"/>
      <c r="D252" s="258"/>
      <c r="E252" s="258"/>
      <c r="F252" s="258"/>
      <c r="G252" s="258"/>
      <c r="H252" s="258"/>
      <c r="I252" s="258"/>
      <c r="J252" s="258"/>
      <c r="K252" s="258"/>
      <c r="L252" s="312"/>
      <c r="M252" s="312"/>
      <c r="O252" s="258"/>
    </row>
    <row r="253" spans="1:15" s="307" customFormat="1" x14ac:dyDescent="0.2">
      <c r="A253" s="258"/>
      <c r="B253" s="258"/>
      <c r="C253" s="258"/>
      <c r="D253" s="258"/>
      <c r="E253" s="258"/>
      <c r="F253" s="258"/>
      <c r="G253" s="258"/>
      <c r="H253" s="258"/>
      <c r="I253" s="258"/>
      <c r="J253" s="258"/>
      <c r="K253" s="258"/>
      <c r="L253" s="312"/>
      <c r="M253" s="312"/>
      <c r="O253" s="258"/>
    </row>
    <row r="254" spans="1:15" s="307" customFormat="1" x14ac:dyDescent="0.2">
      <c r="A254" s="258"/>
      <c r="B254" s="258"/>
      <c r="C254" s="258"/>
      <c r="D254" s="258"/>
      <c r="E254" s="258"/>
      <c r="F254" s="258"/>
      <c r="G254" s="258"/>
      <c r="H254" s="258"/>
      <c r="I254" s="258"/>
      <c r="J254" s="258"/>
      <c r="K254" s="258"/>
      <c r="L254" s="312"/>
      <c r="M254" s="312"/>
      <c r="O254" s="258"/>
    </row>
    <row r="255" spans="1:15" s="307" customFormat="1" x14ac:dyDescent="0.2">
      <c r="A255" s="258"/>
      <c r="B255" s="258"/>
      <c r="C255" s="258"/>
      <c r="D255" s="258"/>
      <c r="E255" s="258"/>
      <c r="F255" s="258"/>
      <c r="G255" s="258"/>
      <c r="H255" s="258"/>
      <c r="I255" s="258"/>
      <c r="J255" s="258"/>
      <c r="K255" s="258"/>
      <c r="L255" s="312"/>
      <c r="M255" s="312"/>
      <c r="O255" s="258"/>
    </row>
    <row r="256" spans="1:15" s="307" customFormat="1" x14ac:dyDescent="0.2">
      <c r="A256" s="258"/>
      <c r="B256" s="258"/>
      <c r="C256" s="258"/>
      <c r="D256" s="258"/>
      <c r="E256" s="258"/>
      <c r="F256" s="258"/>
      <c r="G256" s="258"/>
      <c r="H256" s="258"/>
      <c r="I256" s="258"/>
      <c r="J256" s="258"/>
      <c r="K256" s="258"/>
      <c r="L256" s="312"/>
      <c r="M256" s="312"/>
      <c r="O256" s="258"/>
    </row>
    <row r="257" spans="1:15" s="307" customFormat="1" x14ac:dyDescent="0.2">
      <c r="A257" s="258"/>
      <c r="B257" s="258"/>
      <c r="C257" s="258"/>
      <c r="D257" s="258"/>
      <c r="E257" s="258"/>
      <c r="F257" s="258"/>
      <c r="G257" s="258"/>
      <c r="H257" s="258"/>
      <c r="I257" s="258"/>
      <c r="J257" s="258"/>
      <c r="K257" s="258"/>
      <c r="L257" s="312"/>
      <c r="M257" s="312"/>
      <c r="O257" s="258"/>
    </row>
    <row r="258" spans="1:15" s="307" customFormat="1" x14ac:dyDescent="0.2">
      <c r="A258" s="258"/>
      <c r="B258" s="258"/>
      <c r="C258" s="258"/>
      <c r="D258" s="258"/>
      <c r="E258" s="258"/>
      <c r="F258" s="258"/>
      <c r="G258" s="258"/>
      <c r="H258" s="258"/>
      <c r="I258" s="258"/>
      <c r="J258" s="258"/>
      <c r="K258" s="258"/>
      <c r="L258" s="312"/>
      <c r="M258" s="312"/>
      <c r="O258" s="258"/>
    </row>
    <row r="259" spans="1:15" s="307" customFormat="1" x14ac:dyDescent="0.2">
      <c r="A259" s="258"/>
      <c r="B259" s="258"/>
      <c r="C259" s="258"/>
      <c r="D259" s="258"/>
      <c r="E259" s="258"/>
      <c r="F259" s="258"/>
      <c r="G259" s="258"/>
      <c r="H259" s="258"/>
      <c r="I259" s="258"/>
      <c r="J259" s="258"/>
      <c r="K259" s="258"/>
      <c r="L259" s="312"/>
      <c r="M259" s="312"/>
      <c r="O259" s="258"/>
    </row>
    <row r="260" spans="1:15" s="307" customFormat="1" x14ac:dyDescent="0.2">
      <c r="A260" s="258"/>
      <c r="B260" s="258"/>
      <c r="C260" s="258"/>
      <c r="D260" s="258"/>
      <c r="E260" s="258"/>
      <c r="F260" s="258"/>
      <c r="G260" s="258"/>
      <c r="H260" s="258"/>
      <c r="I260" s="258"/>
      <c r="J260" s="258"/>
      <c r="K260" s="258"/>
      <c r="L260" s="312"/>
      <c r="M260" s="312"/>
      <c r="O260" s="258"/>
    </row>
    <row r="261" spans="1:15" s="307" customFormat="1" x14ac:dyDescent="0.2">
      <c r="A261" s="258"/>
      <c r="B261" s="258"/>
      <c r="C261" s="258"/>
      <c r="D261" s="258"/>
      <c r="E261" s="258"/>
      <c r="F261" s="258"/>
      <c r="G261" s="258"/>
      <c r="H261" s="258"/>
      <c r="I261" s="258"/>
      <c r="J261" s="258"/>
      <c r="K261" s="258"/>
      <c r="L261" s="312"/>
      <c r="M261" s="312"/>
      <c r="O261" s="258"/>
    </row>
    <row r="262" spans="1:15" s="307" customFormat="1" x14ac:dyDescent="0.2">
      <c r="A262" s="258"/>
      <c r="B262" s="258"/>
      <c r="C262" s="258"/>
      <c r="D262" s="258"/>
      <c r="E262" s="258"/>
      <c r="F262" s="258"/>
      <c r="G262" s="258"/>
      <c r="H262" s="258"/>
      <c r="I262" s="258"/>
      <c r="J262" s="258"/>
      <c r="K262" s="258"/>
      <c r="L262" s="312"/>
      <c r="M262" s="312"/>
      <c r="O262" s="258"/>
    </row>
    <row r="263" spans="1:15" s="307" customFormat="1" x14ac:dyDescent="0.2">
      <c r="A263" s="258"/>
      <c r="B263" s="258"/>
      <c r="C263" s="258"/>
      <c r="D263" s="258"/>
      <c r="E263" s="258"/>
      <c r="F263" s="258"/>
      <c r="G263" s="258"/>
      <c r="H263" s="258"/>
      <c r="I263" s="258"/>
      <c r="J263" s="258"/>
      <c r="K263" s="258"/>
      <c r="L263" s="312"/>
      <c r="M263" s="312"/>
      <c r="O263" s="258"/>
    </row>
    <row r="264" spans="1:15" s="307" customFormat="1" x14ac:dyDescent="0.2">
      <c r="A264" s="258"/>
      <c r="B264" s="258"/>
      <c r="C264" s="258"/>
      <c r="D264" s="258"/>
      <c r="E264" s="258"/>
      <c r="F264" s="258"/>
      <c r="G264" s="258"/>
      <c r="H264" s="258"/>
      <c r="I264" s="258"/>
      <c r="J264" s="258"/>
      <c r="K264" s="258"/>
      <c r="L264" s="312"/>
      <c r="M264" s="312"/>
      <c r="O264" s="258"/>
    </row>
    <row r="265" spans="1:15" s="307" customFormat="1" x14ac:dyDescent="0.2">
      <c r="A265" s="258"/>
      <c r="B265" s="258"/>
      <c r="C265" s="258"/>
      <c r="D265" s="258"/>
      <c r="E265" s="258"/>
      <c r="F265" s="258"/>
      <c r="G265" s="258"/>
      <c r="H265" s="258"/>
      <c r="I265" s="258"/>
      <c r="J265" s="258"/>
      <c r="K265" s="258"/>
      <c r="L265" s="312"/>
      <c r="M265" s="312"/>
      <c r="O265" s="258"/>
    </row>
    <row r="266" spans="1:15" s="307" customFormat="1" x14ac:dyDescent="0.2">
      <c r="A266" s="258"/>
      <c r="B266" s="258"/>
      <c r="C266" s="258"/>
      <c r="D266" s="258"/>
      <c r="E266" s="258"/>
      <c r="F266" s="258"/>
      <c r="G266" s="258"/>
      <c r="H266" s="258"/>
      <c r="I266" s="258"/>
      <c r="J266" s="258"/>
      <c r="K266" s="258"/>
      <c r="L266" s="312"/>
      <c r="M266" s="312"/>
      <c r="O266" s="258"/>
    </row>
    <row r="267" spans="1:15" s="307" customFormat="1" x14ac:dyDescent="0.2">
      <c r="A267" s="258"/>
      <c r="B267" s="258"/>
      <c r="C267" s="258"/>
      <c r="D267" s="258"/>
      <c r="E267" s="258"/>
      <c r="F267" s="258"/>
      <c r="G267" s="258"/>
      <c r="H267" s="258"/>
      <c r="I267" s="258"/>
      <c r="J267" s="258"/>
      <c r="K267" s="258"/>
      <c r="L267" s="312"/>
      <c r="M267" s="312"/>
      <c r="O267" s="258"/>
    </row>
    <row r="268" spans="1:15" s="307" customFormat="1" x14ac:dyDescent="0.2">
      <c r="A268" s="258"/>
      <c r="B268" s="258"/>
      <c r="C268" s="258"/>
      <c r="D268" s="258"/>
      <c r="E268" s="258"/>
      <c r="F268" s="258"/>
      <c r="G268" s="258"/>
      <c r="H268" s="258"/>
      <c r="I268" s="258"/>
      <c r="J268" s="258"/>
      <c r="K268" s="258"/>
      <c r="L268" s="312"/>
      <c r="M268" s="312"/>
      <c r="O268" s="258"/>
    </row>
    <row r="269" spans="1:15" s="307" customFormat="1" x14ac:dyDescent="0.2">
      <c r="A269" s="258"/>
      <c r="B269" s="258"/>
      <c r="C269" s="258"/>
      <c r="D269" s="258"/>
      <c r="E269" s="258"/>
      <c r="F269" s="258"/>
      <c r="G269" s="258"/>
      <c r="H269" s="258"/>
      <c r="I269" s="258"/>
      <c r="J269" s="258"/>
      <c r="K269" s="258"/>
      <c r="L269" s="312"/>
      <c r="M269" s="312"/>
      <c r="O269" s="258"/>
    </row>
    <row r="270" spans="1:15" s="307" customFormat="1" x14ac:dyDescent="0.2">
      <c r="A270" s="258"/>
      <c r="B270" s="258"/>
      <c r="C270" s="258"/>
      <c r="D270" s="258"/>
      <c r="E270" s="258"/>
      <c r="F270" s="258"/>
      <c r="G270" s="258"/>
      <c r="H270" s="258"/>
      <c r="I270" s="258"/>
      <c r="J270" s="258"/>
      <c r="K270" s="258"/>
      <c r="L270" s="312"/>
      <c r="M270" s="312"/>
      <c r="O270" s="258"/>
    </row>
    <row r="271" spans="1:15" s="307" customFormat="1" x14ac:dyDescent="0.2">
      <c r="A271" s="258"/>
      <c r="B271" s="258"/>
      <c r="C271" s="258"/>
      <c r="D271" s="258"/>
      <c r="E271" s="258"/>
      <c r="F271" s="258"/>
      <c r="G271" s="258"/>
      <c r="H271" s="258"/>
      <c r="I271" s="258"/>
      <c r="J271" s="258"/>
      <c r="K271" s="258"/>
      <c r="L271" s="312"/>
      <c r="M271" s="312"/>
      <c r="O271" s="258"/>
    </row>
    <row r="272" spans="1:15" s="307" customFormat="1" x14ac:dyDescent="0.2">
      <c r="A272" s="258"/>
      <c r="B272" s="258"/>
      <c r="C272" s="258"/>
      <c r="D272" s="258"/>
      <c r="E272" s="258"/>
      <c r="F272" s="258"/>
      <c r="G272" s="258"/>
      <c r="H272" s="258"/>
      <c r="I272" s="258"/>
      <c r="J272" s="258"/>
      <c r="K272" s="258"/>
      <c r="L272" s="312"/>
      <c r="M272" s="312"/>
      <c r="O272" s="258"/>
    </row>
    <row r="273" spans="1:15" s="307" customFormat="1" x14ac:dyDescent="0.2">
      <c r="A273" s="258"/>
      <c r="B273" s="258"/>
      <c r="C273" s="258"/>
      <c r="D273" s="258"/>
      <c r="E273" s="258"/>
      <c r="F273" s="258"/>
      <c r="G273" s="258"/>
      <c r="H273" s="258"/>
      <c r="I273" s="258"/>
      <c r="J273" s="258"/>
      <c r="K273" s="258"/>
      <c r="L273" s="312"/>
      <c r="M273" s="312"/>
      <c r="O273" s="258"/>
    </row>
    <row r="274" spans="1:15" s="307" customFormat="1" x14ac:dyDescent="0.2">
      <c r="A274" s="258"/>
      <c r="B274" s="258"/>
      <c r="C274" s="258"/>
      <c r="D274" s="258"/>
      <c r="E274" s="258"/>
      <c r="F274" s="258"/>
      <c r="G274" s="258"/>
      <c r="H274" s="258"/>
      <c r="I274" s="258"/>
      <c r="J274" s="258"/>
      <c r="K274" s="258"/>
      <c r="L274" s="312"/>
      <c r="M274" s="312"/>
      <c r="O274" s="258"/>
    </row>
    <row r="275" spans="1:15" s="307" customFormat="1" x14ac:dyDescent="0.2">
      <c r="A275" s="258"/>
      <c r="B275" s="258"/>
      <c r="C275" s="258"/>
      <c r="D275" s="258"/>
      <c r="E275" s="258"/>
      <c r="F275" s="258"/>
      <c r="G275" s="258"/>
      <c r="H275" s="258"/>
      <c r="I275" s="258"/>
      <c r="J275" s="258"/>
      <c r="K275" s="258"/>
      <c r="L275" s="312"/>
      <c r="M275" s="312"/>
      <c r="O275" s="258"/>
    </row>
    <row r="276" spans="1:15" s="307" customFormat="1" x14ac:dyDescent="0.2">
      <c r="A276" s="258"/>
      <c r="B276" s="258"/>
      <c r="C276" s="258"/>
      <c r="D276" s="258"/>
      <c r="E276" s="258"/>
      <c r="F276" s="258"/>
      <c r="G276" s="258"/>
      <c r="H276" s="258"/>
      <c r="I276" s="258"/>
      <c r="J276" s="258"/>
      <c r="K276" s="258"/>
      <c r="L276" s="312"/>
      <c r="M276" s="312"/>
      <c r="O276" s="258"/>
    </row>
    <row r="277" spans="1:15" s="307" customFormat="1" x14ac:dyDescent="0.2">
      <c r="A277" s="258"/>
      <c r="B277" s="258"/>
      <c r="C277" s="258"/>
      <c r="D277" s="258"/>
      <c r="E277" s="258"/>
      <c r="F277" s="258"/>
      <c r="G277" s="258"/>
      <c r="H277" s="258"/>
      <c r="I277" s="258"/>
      <c r="J277" s="258"/>
      <c r="K277" s="258"/>
      <c r="L277" s="312"/>
      <c r="M277" s="312"/>
      <c r="O277" s="258"/>
    </row>
  </sheetData>
  <sheetProtection password="CF35" sheet="1" objects="1" scenarios="1" insertHyperlinks="0" selectLockedCells="1"/>
  <mergeCells count="35">
    <mergeCell ref="C34:D34"/>
    <mergeCell ref="C35:D35"/>
    <mergeCell ref="C26:D26"/>
    <mergeCell ref="C27:D27"/>
    <mergeCell ref="C28:D28"/>
    <mergeCell ref="C29:D29"/>
    <mergeCell ref="C30:D30"/>
    <mergeCell ref="C31:D31"/>
    <mergeCell ref="C32:D32"/>
    <mergeCell ref="C33:D33"/>
    <mergeCell ref="G25:H25"/>
    <mergeCell ref="C4:D4"/>
    <mergeCell ref="C5:D5"/>
    <mergeCell ref="C6:D6"/>
    <mergeCell ref="B22:D22"/>
    <mergeCell ref="B21:D21"/>
    <mergeCell ref="C23:D23"/>
    <mergeCell ref="C24:D24"/>
    <mergeCell ref="C25:D25"/>
    <mergeCell ref="G26:H26"/>
    <mergeCell ref="B2:E2"/>
    <mergeCell ref="O2:Q3"/>
    <mergeCell ref="F21:H21"/>
    <mergeCell ref="F33:F35"/>
    <mergeCell ref="G33:H35"/>
    <mergeCell ref="F2:H2"/>
    <mergeCell ref="G32:H32"/>
    <mergeCell ref="G27:H27"/>
    <mergeCell ref="G28:H28"/>
    <mergeCell ref="G29:H29"/>
    <mergeCell ref="G30:H30"/>
    <mergeCell ref="G31:H31"/>
    <mergeCell ref="F22:H22"/>
    <mergeCell ref="G23:H23"/>
    <mergeCell ref="G24:H24"/>
  </mergeCells>
  <conditionalFormatting sqref="I8">
    <cfRule type="cellIs" dxfId="12" priority="39" operator="greaterThan">
      <formula>25</formula>
    </cfRule>
  </conditionalFormatting>
  <conditionalFormatting sqref="E8">
    <cfRule type="cellIs" dxfId="11" priority="220" operator="greaterThan">
      <formula>25</formula>
    </cfRule>
  </conditionalFormatting>
  <conditionalFormatting sqref="C26:C27">
    <cfRule type="iconSet" priority="25">
      <iconSet iconSet="3TrafficLights2" reverse="1">
        <cfvo type="percent" val="0"/>
        <cfvo type="num" val="5"/>
        <cfvo type="num" val="5" gte="0"/>
      </iconSet>
    </cfRule>
  </conditionalFormatting>
  <conditionalFormatting sqref="B22">
    <cfRule type="expression" dxfId="10" priority="22">
      <formula>ISERROR($F$8)</formula>
    </cfRule>
  </conditionalFormatting>
  <conditionalFormatting sqref="C28:C35">
    <cfRule type="iconSet" priority="21">
      <iconSet iconSet="3TrafficLights2" reverse="1">
        <cfvo type="percent" val="0"/>
        <cfvo type="num" val="5"/>
        <cfvo type="num" val="5" gte="0"/>
      </iconSet>
    </cfRule>
  </conditionalFormatting>
  <conditionalFormatting sqref="F22">
    <cfRule type="expression" dxfId="9" priority="20">
      <formula>ISERROR($F$8)</formula>
    </cfRule>
  </conditionalFormatting>
  <conditionalFormatting sqref="G33">
    <cfRule type="cellIs" dxfId="8" priority="19" operator="equal">
      <formula>0</formula>
    </cfRule>
  </conditionalFormatting>
  <conditionalFormatting sqref="G26:G27">
    <cfRule type="iconSet" priority="18">
      <iconSet iconSet="3TrafficLights2">
        <cfvo type="percent" val="0"/>
        <cfvo type="num" val="5"/>
        <cfvo type="num" val="5" gte="0"/>
      </iconSet>
    </cfRule>
  </conditionalFormatting>
  <conditionalFormatting sqref="G29:G31">
    <cfRule type="iconSet" priority="14">
      <iconSet iconSet="3TrafficLights2">
        <cfvo type="percent" val="0"/>
        <cfvo type="num" val="5"/>
        <cfvo type="num" val="5" gte="0"/>
      </iconSet>
    </cfRule>
  </conditionalFormatting>
  <conditionalFormatting sqref="I13">
    <cfRule type="cellIs" dxfId="7" priority="10" operator="greaterThan">
      <formula>25</formula>
    </cfRule>
  </conditionalFormatting>
  <conditionalFormatting sqref="B21">
    <cfRule type="expression" dxfId="6" priority="4">
      <formula>ISERROR($F$8)</formula>
    </cfRule>
  </conditionalFormatting>
  <conditionalFormatting sqref="F21">
    <cfRule type="expression" dxfId="5" priority="13">
      <formula>ISERROR($F$8)</formula>
    </cfRule>
  </conditionalFormatting>
  <conditionalFormatting sqref="G28">
    <cfRule type="iconSet" priority="3">
      <iconSet iconSet="3TrafficLights2">
        <cfvo type="percent" val="0"/>
        <cfvo type="num" val="5"/>
        <cfvo type="num" val="5" gte="0"/>
      </iconSet>
    </cfRule>
  </conditionalFormatting>
  <conditionalFormatting sqref="E5:E6">
    <cfRule type="expression" dxfId="4" priority="576">
      <formula>ISERROR($G$8)</formula>
    </cfRule>
  </conditionalFormatting>
  <conditionalFormatting sqref="F21">
    <cfRule type="expression" dxfId="3" priority="1">
      <formula>ISERROR($F$8)</formula>
    </cfRule>
  </conditionalFormatting>
  <conditionalFormatting sqref="B4:H9 B20:H35 B11:H11">
    <cfRule type="expression" dxfId="2" priority="581">
      <formula>$C$15&lt;$C$16</formula>
    </cfRule>
  </conditionalFormatting>
  <hyperlinks>
    <hyperlink ref="B12" r:id="rId1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9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033" r:id="rId5" name="Spinner 9">
              <controlPr defaultSize="0" autoPict="0">
                <anchor moveWithCells="1" sizeWithCells="1">
                  <from>
                    <xdr:col>7</xdr:col>
                    <xdr:colOff>9525</xdr:colOff>
                    <xdr:row>3</xdr:row>
                    <xdr:rowOff>9525</xdr:rowOff>
                  </from>
                  <to>
                    <xdr:col>7</xdr:col>
                    <xdr:colOff>342900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37" r:id="rId6" name="Spinner 113">
              <controlPr defaultSize="0" autoPict="0">
                <anchor moveWithCells="1" sizeWithCells="1">
                  <from>
                    <xdr:col>7</xdr:col>
                    <xdr:colOff>9525</xdr:colOff>
                    <xdr:row>5</xdr:row>
                    <xdr:rowOff>9525</xdr:rowOff>
                  </from>
                  <to>
                    <xdr:col>7</xdr:col>
                    <xdr:colOff>342900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39" r:id="rId7" name="Spinner 115">
              <controlPr defaultSize="0" autoPict="0">
                <anchor moveWithCells="1" siz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342900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40" r:id="rId8" name="Spinner 116">
              <controlPr defaultSize="0" autoPict="0">
                <anchor moveWithCells="1" sizeWithCells="1">
                  <from>
                    <xdr:col>7</xdr:col>
                    <xdr:colOff>9525</xdr:colOff>
                    <xdr:row>4</xdr:row>
                    <xdr:rowOff>9525</xdr:rowOff>
                  </from>
                  <to>
                    <xdr:col>7</xdr:col>
                    <xdr:colOff>342900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41" r:id="rId9" name="Spinner 117">
              <controlPr defaultSize="0" autoPict="0">
                <anchor moveWithCells="1" siz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342900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43" r:id="rId10" name="Drop Down 119">
              <controlPr defaultSize="0" autoLine="0" autoPict="0">
                <anchor moveWithCells="1">
                  <from>
                    <xdr:col>2</xdr:col>
                    <xdr:colOff>19050</xdr:colOff>
                    <xdr:row>3</xdr:row>
                    <xdr:rowOff>9525</xdr:rowOff>
                  </from>
                  <to>
                    <xdr:col>3</xdr:col>
                    <xdr:colOff>342900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44" r:id="rId11" name="Drop Down 120">
              <controlPr defaultSize="0" autoLine="0" autoPict="0">
                <anchor moveWithCells="1">
                  <from>
                    <xdr:col>2</xdr:col>
                    <xdr:colOff>19050</xdr:colOff>
                    <xdr:row>4</xdr:row>
                    <xdr:rowOff>9525</xdr:rowOff>
                  </from>
                  <to>
                    <xdr:col>3</xdr:col>
                    <xdr:colOff>342900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45" r:id="rId12" name="Drop Down 121">
              <controlPr defaultSize="0" autoLine="0" autoPict="0">
                <anchor moveWithCells="1">
                  <from>
                    <xdr:col>2</xdr:col>
                    <xdr:colOff>19050</xdr:colOff>
                    <xdr:row>5</xdr:row>
                    <xdr:rowOff>9525</xdr:rowOff>
                  </from>
                  <to>
                    <xdr:col>3</xdr:col>
                    <xdr:colOff>342900</xdr:colOff>
                    <xdr:row>5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3" id="{7F9AFADF-551F-4C8C-9FA2-1A73680FDB3E}">
            <xm:f>Auswahl!$B$28&lt;$P$8</xm:f>
            <x14:dxf>
              <font>
                <color theme="0" tint="-0.24994659260841701"/>
              </font>
            </x14:dxf>
          </x14:cfRule>
          <xm:sqref>G6</xm:sqref>
        </x14:conditionalFormatting>
        <x14:conditionalFormatting xmlns:xm="http://schemas.microsoft.com/office/excel/2006/main">
          <x14:cfRule type="expression" priority="572" id="{E21FBCA1-4210-4415-8D2E-2EA64B487391}">
            <xm:f>Auswahl!$B$28&lt;$Q$8</xm:f>
            <x14:dxf>
              <font>
                <color theme="0" tint="-0.24994659260841701"/>
              </font>
            </x14:dxf>
          </x14:cfRule>
          <xm:sqref>G5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2 2 c 5 8 c 7 1 - 3 b 7 2 - 4 7 f 3 - b a 8 a - d f 9 1 b 3 1 e c 1 7 1 "   x m l n s = " h t t p : / / s c h e m a s . m i c r o s o f t . c o m / D a t a M a s h u p " > A A A A A B o D A A B Q S w M E F A A C A A g A u J E M R 8 q a z 9 G q A A A A + g A A A B I A H A B D b 2 5 m a W c v U G F j a 2 F n Z S 5 4 b W w g o h g A K K A U A A A A A A A A A A A A A A A A A A A A A A A A A A A A h U 9 P C 4 I w H P 0 q s r v b n C Y l P + e h u i U E Q X S V u X S k M 9 x s f r c O f a S + Q k I Z 3 T q 9 P 7 w H 7 z 3 v D 8 j G t v F u s j e q 0 y k K M E W e 1 K I r l a 5 S N N i z v 0 Q Z h 3 0 h L k U l v S m s T T I a l a L a 2 m t C i H M O u x B 3 f U U Y p Q E 5 5 b u D q G V b + E o b W 2 g h 0 b d V / m 8 h D s f 3 G M 4 w i 3 B E 4 2 h C B m S 2 I V d 6 5 g F e 4 J C t Y k y B / N i w H h o 7 9 J K X 0 t 9 s g c w S y O c H f w F Q S w M E F A A C A A g A u J E M R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i R D E c o i k e 4 D g A A A B E A A A A T A B w A R m 9 y b X V s Y X M v U 2 V j d G l v b j E u b S C i G A A o o B Q A A A A A A A A A A A A A A A A A A A A A A A A A A A A r T k 0 u y c z P U w i G 0 I b W A F B L A Q I t A B Q A A g A I A L i R D E f K m s / R q g A A A P o A A A A S A A A A A A A A A A A A A A A A A A A A A A B D b 2 5 m a W c v U G F j a 2 F n Z S 5 4 b W x Q S w E C L Q A U A A I A C A C 4 k Q x H D 8 r p q 6 Q A A A D p A A A A E w A A A A A A A A A A A A A A A A D 2 A A A A W 0 N v b n R l b n R f V H l w Z X N d L n h t b F B L A Q I t A B Q A A g A I A L i R D E c o i k e 4 D g A A A B E A A A A T A A A A A A A A A A A A A A A A A O c B A A B G b 3 J t d W x h c y 9 T Z W N 0 a W 9 u M S 5 t U E s F B g A A A A A D A A M A w g A A A E I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K n d V r K d x X E 6 g w 9 n Y y n R r + g A A A A A C A A A A A A A Q Z g A A A A E A A C A A A A C G q Y E 4 k v m E f x 2 V c I N B 3 g l B D 2 5 x k z B h 5 T I V c D 9 C p N + + O A A A A A A O g A A A A A I A A C A A A A C Q 2 t i 2 p Q Z 3 g r C Y L 3 A 4 m p t H T H 8 b 7 t f e 9 q x 8 c M 8 6 y d k A U l A A A A D b 4 b Z R M B c L W X b u F m u r c t I F H L Z f 5 L W W B y o g C J q M f r 3 l B h v 0 I W t X T S Q 9 x O Q B n c B c a l r 7 8 u H 5 N + Z c l w v 9 n i 9 j d I Q k e O s Z b R L Z 8 7 F d 8 1 o F / f t I m E A A A A D Q 4 G Y f 1 X l e K E u P n l Y i + t 2 1 N u + d v F p v R s V K f G h 4 e o F + B u 1 I j K d Z K 9 S A 2 i T o E i f n N U R 5 W K u R j R 1 9 D f 9 x T 2 w e E g M / < / D a t a M a s h u p > 
</file>

<file path=customXml/itemProps1.xml><?xml version="1.0" encoding="utf-8"?>
<ds:datastoreItem xmlns:ds="http://schemas.openxmlformats.org/officeDocument/2006/customXml" ds:itemID="{F182BB2E-52DB-473B-AB79-5923B5BB112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Sortenvergleich</vt:lpstr>
      <vt:lpstr>BSL</vt:lpstr>
      <vt:lpstr>Auswahl</vt:lpstr>
      <vt:lpstr>Bedarf berechnen</vt:lpstr>
      <vt:lpstr>'Bedarf berechnen'!Druckbereich</vt:lpstr>
      <vt:lpstr>Sortenvergleich!Druckbereich</vt:lpstr>
      <vt:lpstr>Hauptfrucht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Rainer Möller</cp:lastModifiedBy>
  <cp:lastPrinted>2014-07-31T09:17:07Z</cp:lastPrinted>
  <dcterms:created xsi:type="dcterms:W3CDTF">2012-02-17T08:18:50Z</dcterms:created>
  <dcterms:modified xsi:type="dcterms:W3CDTF">2016-08-22T07:34:52Z</dcterms:modified>
</cp:coreProperties>
</file>