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Kosten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5" l="1"/>
  <c r="D79" i="5"/>
  <c r="C79" i="5"/>
  <c r="C65" i="5"/>
  <c r="C64" i="5"/>
  <c r="C89" i="5" s="1"/>
  <c r="C41" i="5"/>
  <c r="C42" i="5" s="1"/>
  <c r="E34" i="5"/>
  <c r="D34" i="5"/>
  <c r="C34" i="5"/>
  <c r="E33" i="5"/>
  <c r="D33" i="5"/>
  <c r="C33" i="5"/>
  <c r="C17" i="5"/>
  <c r="C18" i="5" s="1"/>
  <c r="E69" i="5" l="1"/>
  <c r="D69" i="5"/>
  <c r="C69" i="5"/>
  <c r="E49" i="5"/>
  <c r="D49" i="5"/>
  <c r="C49" i="5"/>
  <c r="E27" i="5"/>
  <c r="D27" i="5"/>
  <c r="C27" i="5"/>
  <c r="C91" i="5"/>
  <c r="C93" i="5" s="1"/>
  <c r="A42" i="5" l="1"/>
  <c r="A18" i="5"/>
  <c r="H95" i="5"/>
  <c r="G95" i="5"/>
  <c r="F95" i="5"/>
  <c r="E95" i="5"/>
  <c r="D95" i="5"/>
  <c r="C95" i="5"/>
  <c r="C88" i="5"/>
  <c r="I12" i="5"/>
  <c r="I11" i="5"/>
  <c r="I10" i="5"/>
  <c r="I9" i="5"/>
  <c r="I8" i="5"/>
  <c r="I7" i="5"/>
  <c r="I6" i="5"/>
  <c r="I5" i="5"/>
  <c r="I4" i="5"/>
  <c r="E74" i="5"/>
  <c r="D74" i="5"/>
  <c r="C74" i="5"/>
  <c r="E54" i="5"/>
  <c r="D54" i="5"/>
  <c r="C54" i="5"/>
  <c r="E9" i="5"/>
  <c r="E10" i="5" s="1"/>
  <c r="E11" i="5" s="1"/>
  <c r="H96" i="5" s="1"/>
  <c r="H97" i="5" s="1"/>
  <c r="D9" i="5"/>
  <c r="D10" i="5" s="1"/>
  <c r="D11" i="5" s="1"/>
  <c r="C9" i="5"/>
  <c r="C10" i="5" s="1"/>
  <c r="C11" i="5" s="1"/>
  <c r="C70" i="5" s="1"/>
  <c r="C71" i="5" s="1"/>
  <c r="G96" i="5" l="1"/>
  <c r="G97" i="5" s="1"/>
  <c r="D96" i="5"/>
  <c r="H98" i="5"/>
  <c r="H100" i="5" s="1"/>
  <c r="E96" i="5"/>
  <c r="E97" i="5" s="1"/>
  <c r="F96" i="5"/>
  <c r="F97" i="5" s="1"/>
  <c r="C96" i="5"/>
  <c r="C97" i="5" s="1"/>
  <c r="E70" i="5"/>
  <c r="E50" i="5"/>
  <c r="E28" i="5"/>
  <c r="D50" i="5"/>
  <c r="D28" i="5"/>
  <c r="D70" i="5"/>
  <c r="D71" i="5" s="1"/>
  <c r="C28" i="5"/>
  <c r="C50" i="5"/>
  <c r="C72" i="5"/>
  <c r="C73" i="5"/>
  <c r="C75" i="5" s="1"/>
  <c r="C76" i="5" s="1"/>
  <c r="J10" i="5" s="1"/>
  <c r="D97" i="5" l="1"/>
  <c r="D98" i="5" s="1"/>
  <c r="E71" i="5"/>
  <c r="E72" i="5" s="1"/>
  <c r="H102" i="5"/>
  <c r="H101" i="5"/>
  <c r="C100" i="5"/>
  <c r="F98" i="5"/>
  <c r="F100" i="5" s="1"/>
  <c r="G98" i="5"/>
  <c r="G100" i="5" s="1"/>
  <c r="E98" i="5"/>
  <c r="E100" i="5"/>
  <c r="D100" i="5" l="1"/>
  <c r="D102" i="5" s="1"/>
  <c r="E73" i="5"/>
  <c r="E75" i="5" s="1"/>
  <c r="E76" i="5" s="1"/>
  <c r="J12" i="5" s="1"/>
  <c r="H105" i="5"/>
  <c r="C98" i="5"/>
  <c r="D72" i="5"/>
  <c r="D73" i="5"/>
  <c r="D75" i="5" s="1"/>
  <c r="D76" i="5" s="1"/>
  <c r="J11" i="5" s="1"/>
  <c r="F102" i="5"/>
  <c r="F101" i="5"/>
  <c r="G102" i="5"/>
  <c r="G101" i="5"/>
  <c r="E102" i="5"/>
  <c r="E101" i="5"/>
  <c r="C101" i="5"/>
  <c r="C102" i="5"/>
  <c r="D101" i="5" l="1"/>
  <c r="D105" i="5" s="1"/>
  <c r="D106" i="5" s="1"/>
  <c r="L5" i="5" s="1"/>
  <c r="H106" i="5"/>
  <c r="L12" i="5" s="1"/>
  <c r="C105" i="5"/>
  <c r="E105" i="5"/>
  <c r="G105" i="5"/>
  <c r="F105" i="5"/>
  <c r="L8" i="5" l="1"/>
  <c r="F106" i="5"/>
  <c r="L10" i="5" s="1"/>
  <c r="G106" i="5"/>
  <c r="L11" i="5" s="1"/>
  <c r="E106" i="5"/>
  <c r="L9" i="5" s="1"/>
  <c r="C106" i="5"/>
  <c r="L7" i="5" s="1"/>
  <c r="L6" i="5" l="1"/>
  <c r="L4" i="5"/>
  <c r="C26" i="5" l="1"/>
  <c r="F19" i="5" l="1"/>
  <c r="E29" i="5"/>
  <c r="D29" i="5"/>
  <c r="C29" i="5"/>
  <c r="C77" i="5" l="1"/>
  <c r="C78" i="5" s="1"/>
  <c r="C80" i="5" s="1"/>
  <c r="D77" i="5"/>
  <c r="D78" i="5" s="1"/>
  <c r="D80" i="5" s="1"/>
  <c r="E77" i="5"/>
  <c r="E78" i="5" s="1"/>
  <c r="E80" i="5" s="1"/>
  <c r="C31" i="5"/>
  <c r="C30" i="5"/>
  <c r="D32" i="5"/>
  <c r="D31" i="5"/>
  <c r="D30" i="5"/>
  <c r="E30" i="5"/>
  <c r="E31" i="5"/>
  <c r="C32" i="5"/>
  <c r="E32" i="5"/>
  <c r="E82" i="5" l="1"/>
  <c r="E83" i="5" s="1"/>
  <c r="E81" i="5"/>
  <c r="K12" i="5" s="1"/>
  <c r="D82" i="5"/>
  <c r="D83" i="5" s="1"/>
  <c r="D81" i="5"/>
  <c r="K11" i="5" s="1"/>
  <c r="C81" i="5"/>
  <c r="K10" i="5" s="1"/>
  <c r="C82" i="5"/>
  <c r="C83" i="5" s="1"/>
  <c r="E35" i="5"/>
  <c r="E36" i="5" s="1"/>
  <c r="J6" i="5" s="1"/>
  <c r="C35" i="5"/>
  <c r="C36" i="5" s="1"/>
  <c r="J4" i="5" s="1"/>
  <c r="D35" i="5"/>
  <c r="D36" i="5" s="1"/>
  <c r="J5" i="5" s="1"/>
  <c r="M6" i="5" l="1"/>
  <c r="M11" i="5"/>
  <c r="M4" i="5"/>
  <c r="M12" i="5"/>
  <c r="M5" i="5"/>
  <c r="M10" i="5"/>
  <c r="C48" i="5"/>
  <c r="F43" i="5" l="1"/>
  <c r="E51" i="5"/>
  <c r="E52" i="5" s="1"/>
  <c r="C51" i="5"/>
  <c r="C52" i="5" s="1"/>
  <c r="D51" i="5"/>
  <c r="D52" i="5" s="1"/>
  <c r="C55" i="5" l="1"/>
  <c r="E55" i="5"/>
  <c r="D55" i="5"/>
  <c r="D53" i="5"/>
  <c r="E53" i="5"/>
  <c r="C53" i="5"/>
  <c r="C56" i="5" l="1"/>
  <c r="C57" i="5" s="1"/>
  <c r="J7" i="5" s="1"/>
  <c r="D56" i="5"/>
  <c r="D57" i="5" s="1"/>
  <c r="J8" i="5" s="1"/>
  <c r="E56" i="5"/>
  <c r="E57" i="5" s="1"/>
  <c r="J9" i="5" s="1"/>
  <c r="M9" i="5" l="1"/>
  <c r="M8" i="5"/>
  <c r="M7" i="5"/>
</calcChain>
</file>

<file path=xl/sharedStrings.xml><?xml version="1.0" encoding="utf-8"?>
<sst xmlns="http://schemas.openxmlformats.org/spreadsheetml/2006/main" count="201" uniqueCount="107">
  <si>
    <t>Gewicht</t>
  </si>
  <si>
    <t>min</t>
  </si>
  <si>
    <t>Summe</t>
  </si>
  <si>
    <t>t FM</t>
  </si>
  <si>
    <t>Ernteleistung mit einem Wagen</t>
  </si>
  <si>
    <t>t FM/h</t>
  </si>
  <si>
    <t>Feldhäcksler</t>
  </si>
  <si>
    <t>Anzahl Wagen</t>
  </si>
  <si>
    <t>Kosten Feldhäcksler 500-600 kW</t>
  </si>
  <si>
    <t>€/h</t>
  </si>
  <si>
    <t>Anzahl Walzschlepper</t>
  </si>
  <si>
    <t>Kosten Häckseltransportwagen 40 m³</t>
  </si>
  <si>
    <t>Kosten Walzschlepper inkl. Verteiler</t>
  </si>
  <si>
    <t>Anfahrtspauschale Häckselkette</t>
  </si>
  <si>
    <t>€/Einsatz</t>
  </si>
  <si>
    <t>Anfahrtspauschale Schlepper</t>
  </si>
  <si>
    <t>Jahresbedarf Gras</t>
  </si>
  <si>
    <t>t FM/a</t>
  </si>
  <si>
    <t>Arbeitszeitbedarf</t>
  </si>
  <si>
    <t>h</t>
  </si>
  <si>
    <t>Kosten Feldhäcksler</t>
  </si>
  <si>
    <t>€</t>
  </si>
  <si>
    <t>Kosten Häckseltransportwagen</t>
  </si>
  <si>
    <t>Kosten Walzschlepper</t>
  </si>
  <si>
    <t>Anfahrtskosten Häckselkette</t>
  </si>
  <si>
    <t>Anfahrtskosten Walzschlepper</t>
  </si>
  <si>
    <t>Gesamtkosten</t>
  </si>
  <si>
    <t>Gesamtkosten pro t FM</t>
  </si>
  <si>
    <t>€/t FM</t>
  </si>
  <si>
    <t>Ladewagen</t>
  </si>
  <si>
    <t>Kosten Ladewagen 40 m³</t>
  </si>
  <si>
    <t>Kosten Ladewagen</t>
  </si>
  <si>
    <t>Anfahrtskosten Ladewagen</t>
  </si>
  <si>
    <t>Press-Wickelkombination</t>
  </si>
  <si>
    <t>Ernteleistung Press-Wickelkombination</t>
  </si>
  <si>
    <t>Ballen/h</t>
  </si>
  <si>
    <t>Bergeleistung Bergefahrzeug</t>
  </si>
  <si>
    <t>Kosten Pressen/Wickeln inkl. Netz und Folie</t>
  </si>
  <si>
    <t>€/Ballen</t>
  </si>
  <si>
    <t>Kosten Bergefahrzeug</t>
  </si>
  <si>
    <t>Anfahrtpauschale Schlepper</t>
  </si>
  <si>
    <t>Anzahl Ballen bei 842 kg/Ballen</t>
  </si>
  <si>
    <t>Stück</t>
  </si>
  <si>
    <t>Arbeitszeitbedarf Pressen/Wickeln</t>
  </si>
  <si>
    <t>Kosten Presssen/Wickeln</t>
  </si>
  <si>
    <t>Anfahrtskosten Press-Wickelkombination</t>
  </si>
  <si>
    <t>Press-/Wickelkosten</t>
  </si>
  <si>
    <t>Press-/Wickelkosten pro t FM</t>
  </si>
  <si>
    <t>Arbeitszeitbedarf Bergung</t>
  </si>
  <si>
    <t>Anfahrtskosten Bergefahrzeug</t>
  </si>
  <si>
    <t>Bergekosten</t>
  </si>
  <si>
    <t>Bergekosten pro t FM</t>
  </si>
  <si>
    <t>Planungsdaten</t>
  </si>
  <si>
    <t>TM-Aufnahme Grundfutter</t>
  </si>
  <si>
    <t>kg TM/GV/Tag</t>
  </si>
  <si>
    <t>Grasanteil in der Ration</t>
  </si>
  <si>
    <t>%</t>
  </si>
  <si>
    <t>Trockenmassegehalt</t>
  </si>
  <si>
    <t>Schnitte/Jahr</t>
  </si>
  <si>
    <t>GV</t>
  </si>
  <si>
    <t>Bedarfsmenge Gras</t>
  </si>
  <si>
    <t>kg TM/GV/d</t>
  </si>
  <si>
    <t>t TM/a</t>
  </si>
  <si>
    <t>Erntekosten</t>
  </si>
  <si>
    <t>Rundballen</t>
  </si>
  <si>
    <t>Lagerungskosten</t>
  </si>
  <si>
    <t>Abschreibungszeit</t>
  </si>
  <si>
    <t>Jahre</t>
  </si>
  <si>
    <t>Lagerungsdichte Fahrsilo</t>
  </si>
  <si>
    <t>kg TM/m³</t>
  </si>
  <si>
    <t>Zinsen u. Versicherung</t>
  </si>
  <si>
    <t>Lagerplatzbedarf Ballen</t>
  </si>
  <si>
    <t>t FM/m²</t>
  </si>
  <si>
    <t>Siloform</t>
  </si>
  <si>
    <t>Fahrsilo</t>
  </si>
  <si>
    <t>Volumen Gras</t>
  </si>
  <si>
    <t>m³</t>
  </si>
  <si>
    <t>Lagerplatzbedarf</t>
  </si>
  <si>
    <t>m²</t>
  </si>
  <si>
    <t>Baukosten</t>
  </si>
  <si>
    <t>€/m³/m²</t>
  </si>
  <si>
    <t>Investitionskosten</t>
  </si>
  <si>
    <t>AfA</t>
  </si>
  <si>
    <t>€/a/m³</t>
  </si>
  <si>
    <t>€/m³</t>
  </si>
  <si>
    <t>Folie</t>
  </si>
  <si>
    <t>Abdeckarbeiten</t>
  </si>
  <si>
    <t>Ballen</t>
  </si>
  <si>
    <t>Lagerkosten</t>
  </si>
  <si>
    <t>t</t>
  </si>
  <si>
    <t>min Walzschleppergewicht</t>
  </si>
  <si>
    <t>Gewicht Walzschlepper</t>
  </si>
  <si>
    <t>Zykluszeit ohne Wiegen</t>
  </si>
  <si>
    <t>Übersicht Gesamtkosten in €/t FM</t>
  </si>
  <si>
    <t>Anzahl Ballen</t>
  </si>
  <si>
    <t>Ballendurchmesser:</t>
  </si>
  <si>
    <t>m</t>
  </si>
  <si>
    <t>Stellfläche:</t>
  </si>
  <si>
    <t>m²/B</t>
  </si>
  <si>
    <t>Stapelhöhe:</t>
  </si>
  <si>
    <t>Pressdichte Ballen</t>
  </si>
  <si>
    <t>Durchsatz Häcksler</t>
  </si>
  <si>
    <t>Walzleistung:</t>
  </si>
  <si>
    <t>% Bergeleistung</t>
  </si>
  <si>
    <t>Ballengewicht</t>
  </si>
  <si>
    <t>je Wagen</t>
  </si>
  <si>
    <t>Anzahl 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</si>
</sst>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"/>
    <numFmt numFmtId="169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4" fontId="4" fillId="0" borderId="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/>
    </xf>
    <xf numFmtId="4" fontId="4" fillId="0" borderId="8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 applyAlignment="1">
      <alignment horizontal="right"/>
    </xf>
    <xf numFmtId="4" fontId="1" fillId="0" borderId="0" xfId="0" applyNumberFormat="1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quotePrefix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2" fontId="4" fillId="0" borderId="30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vertical="center"/>
    </xf>
    <xf numFmtId="2" fontId="4" fillId="0" borderId="31" xfId="0" applyNumberFormat="1" applyFont="1" applyBorder="1" applyAlignment="1">
      <alignment vertical="center"/>
    </xf>
    <xf numFmtId="0" fontId="3" fillId="0" borderId="32" xfId="0" quotePrefix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21" xfId="0" quotePrefix="1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4" fontId="3" fillId="0" borderId="35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3" fillId="0" borderId="32" xfId="0" applyNumberFormat="1" applyFont="1" applyFill="1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vertical="center"/>
    </xf>
    <xf numFmtId="4" fontId="4" fillId="0" borderId="31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9" fontId="5" fillId="0" borderId="4" xfId="1" applyFont="1" applyBorder="1" applyAlignment="1">
      <alignment horizontal="center"/>
    </xf>
    <xf numFmtId="4" fontId="8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9" fontId="4" fillId="0" borderId="4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Kosten!$H$4</c:f>
              <c:strCache>
                <c:ptCount val="1"/>
                <c:pt idx="0">
                  <c:v>Feldhäcksler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Kosten!$I$4:$I$6</c:f>
              <c:numCache>
                <c:formatCode>General</c:formatCode>
                <c:ptCount val="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</c:numCache>
            </c:numRef>
          </c:xVal>
          <c:yVal>
            <c:numRef>
              <c:f>Kosten!$M$4:$M$6</c:f>
              <c:numCache>
                <c:formatCode>0.00</c:formatCode>
                <c:ptCount val="3"/>
                <c:pt idx="0">
                  <c:v>26.39277042635344</c:v>
                </c:pt>
                <c:pt idx="1">
                  <c:v>24.869778357139307</c:v>
                </c:pt>
                <c:pt idx="2">
                  <c:v>23.588430123541613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F1-47E2-BE09-90D8B659FAAE}"/>
            </c:ext>
          </c:extLst>
        </c:ser>
        <c:ser>
          <c:idx val="1"/>
          <c:order val="1"/>
          <c:tx>
            <c:strRef>
              <c:f>Kosten!$H$7</c:f>
              <c:strCache>
                <c:ptCount val="1"/>
                <c:pt idx="0">
                  <c:v>Ladewagen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Kosten!$I$7:$I$9</c:f>
              <c:numCache>
                <c:formatCode>General</c:formatCode>
                <c:ptCount val="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</c:numCache>
            </c:numRef>
          </c:xVal>
          <c:yVal>
            <c:numRef>
              <c:f>Kosten!$M$7:$M$9</c:f>
              <c:numCache>
                <c:formatCode>0.00</c:formatCode>
                <c:ptCount val="3"/>
                <c:pt idx="0">
                  <c:v>26.003580144883401</c:v>
                </c:pt>
                <c:pt idx="1">
                  <c:v>24.584149719504886</c:v>
                </c:pt>
                <c:pt idx="2">
                  <c:v>23.337322033852395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F1-47E2-BE09-90D8B659FAAE}"/>
            </c:ext>
          </c:extLst>
        </c:ser>
        <c:ser>
          <c:idx val="2"/>
          <c:order val="2"/>
          <c:tx>
            <c:strRef>
              <c:f>Kosten!$H$10</c:f>
              <c:strCache>
                <c:ptCount val="1"/>
                <c:pt idx="0">
                  <c:v>Rundballen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Kosten!$I$10:$I$12</c:f>
              <c:numCache>
                <c:formatCode>General</c:formatCode>
                <c:ptCount val="3"/>
                <c:pt idx="0">
                  <c:v>100</c:v>
                </c:pt>
                <c:pt idx="1">
                  <c:v>200</c:v>
                </c:pt>
                <c:pt idx="2" formatCode="#,##0">
                  <c:v>300</c:v>
                </c:pt>
              </c:numCache>
            </c:numRef>
          </c:xVal>
          <c:yVal>
            <c:numRef>
              <c:f>Kosten!$M$10:$M$12</c:f>
              <c:numCache>
                <c:formatCode>0.00</c:formatCode>
                <c:ptCount val="3"/>
                <c:pt idx="0">
                  <c:v>27.468897615783515</c:v>
                </c:pt>
                <c:pt idx="1">
                  <c:v>27.175737189317477</c:v>
                </c:pt>
                <c:pt idx="2">
                  <c:v>26.997645256002123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F1-47E2-BE09-90D8B659F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56832"/>
        <c:axId val="183658752"/>
      </c:scatterChart>
      <c:valAx>
        <c:axId val="18365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Anzahl GV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658752"/>
        <c:crosses val="autoZero"/>
        <c:crossBetween val="midCat"/>
      </c:valAx>
      <c:valAx>
        <c:axId val="183658752"/>
        <c:scaling>
          <c:orientation val="minMax"/>
          <c:max val="3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Gesamtkosten [€/t FM]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656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11908</xdr:colOff>
      <xdr:row>12</xdr:row>
      <xdr:rowOff>134539</xdr:rowOff>
    </xdr:from>
    <xdr:to>
      <xdr:col>14</xdr:col>
      <xdr:colOff>476250</xdr:colOff>
      <xdr:row>30</xdr:row>
      <xdr:rowOff>59530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9"/>
  <sheetViews>
    <sheetView tabSelected="1" zoomScale="80" zoomScaleNormal="80" workbookViewId="0">
      <selection activeCell="I78" sqref="I78"/>
    </sheetView>
  </sheetViews>
  <sheetFormatPr baseColWidth="10" defaultRowHeight="12.75" x14ac:dyDescent="0.2"/>
  <cols>
    <col min="1" max="1" width="39.28515625" style="2" bestFit="1" customWidth="1"/>
    <col min="2" max="2" width="15.28515625" style="1" customWidth="1"/>
    <col min="3" max="3" width="11.5703125" style="13" bestFit="1" customWidth="1"/>
    <col min="4" max="4" width="11.7109375" style="13" customWidth="1"/>
    <col min="5" max="5" width="11.5703125" style="13" bestFit="1" customWidth="1"/>
    <col min="6" max="8" width="11.28515625" style="13" customWidth="1"/>
    <col min="9" max="9" width="4.42578125" style="13" bestFit="1" customWidth="1"/>
    <col min="10" max="10" width="13.42578125" style="13" bestFit="1" customWidth="1"/>
    <col min="11" max="11" width="14.140625" style="13" bestFit="1" customWidth="1"/>
    <col min="12" max="12" width="14.140625" style="13" customWidth="1"/>
    <col min="13" max="13" width="15.28515625" style="13" bestFit="1" customWidth="1"/>
    <col min="14" max="14" width="11.42578125" style="13"/>
    <col min="15" max="15" width="11.42578125" style="13" customWidth="1"/>
    <col min="16" max="16" width="11.42578125" style="13"/>
    <col min="17" max="22" width="10.140625" style="13" customWidth="1"/>
    <col min="23" max="16384" width="11.42578125" style="13"/>
  </cols>
  <sheetData>
    <row r="2" spans="1:13" x14ac:dyDescent="0.2">
      <c r="A2" s="83" t="s">
        <v>52</v>
      </c>
      <c r="B2" s="83"/>
      <c r="C2" s="83"/>
      <c r="D2" s="83"/>
      <c r="E2" s="83"/>
      <c r="H2" s="94" t="s">
        <v>93</v>
      </c>
      <c r="I2" s="94"/>
      <c r="J2" s="94"/>
      <c r="K2" s="94"/>
      <c r="L2" s="94"/>
      <c r="M2" s="94"/>
    </row>
    <row r="3" spans="1:13" x14ac:dyDescent="0.2">
      <c r="A3" s="18" t="s">
        <v>53</v>
      </c>
      <c r="B3" s="1" t="s">
        <v>54</v>
      </c>
      <c r="C3" s="19">
        <v>12</v>
      </c>
      <c r="D3" s="12"/>
      <c r="E3" s="12"/>
      <c r="H3" s="3"/>
      <c r="I3" s="15" t="s">
        <v>59</v>
      </c>
      <c r="J3" s="15" t="s">
        <v>63</v>
      </c>
      <c r="K3" s="15" t="s">
        <v>50</v>
      </c>
      <c r="L3" s="15" t="s">
        <v>88</v>
      </c>
      <c r="M3" s="15" t="s">
        <v>26</v>
      </c>
    </row>
    <row r="4" spans="1:13" ht="12.75" customHeight="1" x14ac:dyDescent="0.2">
      <c r="A4" s="16" t="s">
        <v>55</v>
      </c>
      <c r="B4" s="1" t="s">
        <v>56</v>
      </c>
      <c r="C4" s="19">
        <v>50</v>
      </c>
      <c r="D4" s="12"/>
      <c r="E4" s="12"/>
      <c r="H4" s="82" t="s">
        <v>6</v>
      </c>
      <c r="I4" s="4">
        <f>$C$8</f>
        <v>100</v>
      </c>
      <c r="J4" s="87">
        <f>C36</f>
        <v>10.808559900037649</v>
      </c>
      <c r="K4" s="87"/>
      <c r="L4" s="21">
        <f>C106</f>
        <v>15.584210526315792</v>
      </c>
      <c r="M4" s="6">
        <f>J4+K4+L4</f>
        <v>26.39277042635344</v>
      </c>
    </row>
    <row r="5" spans="1:13" x14ac:dyDescent="0.2">
      <c r="A5" s="16" t="s">
        <v>57</v>
      </c>
      <c r="B5" s="1" t="s">
        <v>56</v>
      </c>
      <c r="C5" s="22">
        <v>42</v>
      </c>
      <c r="D5" s="12"/>
      <c r="E5" s="12"/>
      <c r="H5" s="82"/>
      <c r="I5" s="4">
        <f>$D$8</f>
        <v>200</v>
      </c>
      <c r="J5" s="87">
        <f>D36</f>
        <v>10.446094146612991</v>
      </c>
      <c r="K5" s="87"/>
      <c r="L5" s="21">
        <f>D106</f>
        <v>14.423684210526316</v>
      </c>
      <c r="M5" s="36">
        <f t="shared" ref="M5:M11" si="0">J5+K5+L5</f>
        <v>24.869778357139307</v>
      </c>
    </row>
    <row r="6" spans="1:13" ht="13.5" thickBot="1" x14ac:dyDescent="0.25">
      <c r="A6" s="16" t="s">
        <v>58</v>
      </c>
      <c r="C6" s="19">
        <v>4</v>
      </c>
      <c r="D6" s="12"/>
      <c r="E6" s="12"/>
      <c r="H6" s="86"/>
      <c r="I6" s="23">
        <f>$E$8</f>
        <v>300</v>
      </c>
      <c r="J6" s="88">
        <f>E36</f>
        <v>10.325272228804771</v>
      </c>
      <c r="K6" s="88"/>
      <c r="L6" s="24">
        <f>E106</f>
        <v>13.263157894736841</v>
      </c>
      <c r="M6" s="61">
        <f t="shared" si="0"/>
        <v>23.588430123541613</v>
      </c>
    </row>
    <row r="7" spans="1:13" ht="12.75" customHeight="1" thickBot="1" x14ac:dyDescent="0.25">
      <c r="A7" s="16"/>
      <c r="B7" s="13"/>
      <c r="C7" s="160"/>
      <c r="D7" s="12"/>
      <c r="E7" s="12"/>
      <c r="H7" s="89" t="s">
        <v>29</v>
      </c>
      <c r="I7" s="25">
        <f>$C$8</f>
        <v>100</v>
      </c>
      <c r="J7" s="90">
        <f>C57</f>
        <v>10.419369618567611</v>
      </c>
      <c r="K7" s="90"/>
      <c r="L7" s="37">
        <f>C106</f>
        <v>15.584210526315792</v>
      </c>
      <c r="M7" s="36">
        <f t="shared" si="0"/>
        <v>26.003580144883401</v>
      </c>
    </row>
    <row r="8" spans="1:13" ht="13.5" thickBot="1" x14ac:dyDescent="0.25">
      <c r="A8" s="120" t="s">
        <v>106</v>
      </c>
      <c r="B8" s="121"/>
      <c r="C8" s="167">
        <v>100</v>
      </c>
      <c r="D8" s="167">
        <v>200</v>
      </c>
      <c r="E8" s="168">
        <v>300</v>
      </c>
      <c r="H8" s="82"/>
      <c r="I8" s="4">
        <f>$D$8</f>
        <v>200</v>
      </c>
      <c r="J8" s="87">
        <f>D57</f>
        <v>10.16046550897857</v>
      </c>
      <c r="K8" s="87"/>
      <c r="L8" s="21">
        <f>D106</f>
        <v>14.423684210526316</v>
      </c>
      <c r="M8" s="36">
        <f t="shared" si="0"/>
        <v>24.584149719504886</v>
      </c>
    </row>
    <row r="9" spans="1:13" ht="13.5" thickBot="1" x14ac:dyDescent="0.25">
      <c r="A9" s="135" t="s">
        <v>60</v>
      </c>
      <c r="B9" s="35" t="s">
        <v>61</v>
      </c>
      <c r="C9" s="165">
        <f>$C$3*$C$4/100</f>
        <v>6</v>
      </c>
      <c r="D9" s="165">
        <f>$C$3*$C$4/100</f>
        <v>6</v>
      </c>
      <c r="E9" s="166">
        <f>$C$3*$C$4/100</f>
        <v>6</v>
      </c>
      <c r="H9" s="86"/>
      <c r="I9" s="23">
        <f>$E$8</f>
        <v>300</v>
      </c>
      <c r="J9" s="88">
        <f>E57</f>
        <v>10.074164139115556</v>
      </c>
      <c r="K9" s="88"/>
      <c r="L9" s="24">
        <f>E106</f>
        <v>13.263157894736841</v>
      </c>
      <c r="M9" s="61">
        <f t="shared" si="0"/>
        <v>23.337322033852395</v>
      </c>
    </row>
    <row r="10" spans="1:13" ht="12.75" customHeight="1" x14ac:dyDescent="0.2">
      <c r="A10" s="136" t="s">
        <v>16</v>
      </c>
      <c r="B10" s="4" t="s">
        <v>62</v>
      </c>
      <c r="C10" s="5">
        <f>(C$9/1000)*365*C$8</f>
        <v>219</v>
      </c>
      <c r="D10" s="5">
        <f>(D$9/1000)*365*D$8</f>
        <v>438</v>
      </c>
      <c r="E10" s="161">
        <f>(E$9/1000)*365*E$8</f>
        <v>657</v>
      </c>
      <c r="H10" s="81" t="s">
        <v>64</v>
      </c>
      <c r="I10" s="35">
        <f>$C$8</f>
        <v>100</v>
      </c>
      <c r="J10" s="36">
        <f>C76</f>
        <v>19.165075235383231</v>
      </c>
      <c r="K10" s="37">
        <f>C81</f>
        <v>5.1693225251599841</v>
      </c>
      <c r="L10" s="37">
        <f>F106</f>
        <v>3.1344998552402998</v>
      </c>
      <c r="M10" s="36">
        <f t="shared" si="0"/>
        <v>27.468897615783515</v>
      </c>
    </row>
    <row r="11" spans="1:13" ht="13.5" thickBot="1" x14ac:dyDescent="0.25">
      <c r="A11" s="162" t="s">
        <v>16</v>
      </c>
      <c r="B11" s="23" t="s">
        <v>17</v>
      </c>
      <c r="C11" s="163">
        <f>C$10/($C$5/100)</f>
        <v>521.42857142857144</v>
      </c>
      <c r="D11" s="163">
        <f>D$10/($C$5/100)</f>
        <v>1042.8571428571429</v>
      </c>
      <c r="E11" s="164">
        <f>E$10/($C$5/100)</f>
        <v>1564.2857142857144</v>
      </c>
      <c r="H11" s="82"/>
      <c r="I11" s="4">
        <f>$D$8</f>
        <v>200</v>
      </c>
      <c r="J11" s="6">
        <f>D76</f>
        <v>19.078773865520219</v>
      </c>
      <c r="K11" s="21">
        <f>D81</f>
        <v>5.0830211552969704</v>
      </c>
      <c r="L11" s="21">
        <f>G106</f>
        <v>3.013942168500289</v>
      </c>
      <c r="M11" s="6">
        <f t="shared" si="0"/>
        <v>27.175737189317477</v>
      </c>
    </row>
    <row r="12" spans="1:13" x14ac:dyDescent="0.2">
      <c r="A12" s="95"/>
      <c r="B12" s="7"/>
      <c r="C12" s="96"/>
      <c r="D12" s="96"/>
      <c r="E12" s="96"/>
      <c r="H12" s="82"/>
      <c r="I12" s="28">
        <f>$E$8</f>
        <v>300</v>
      </c>
      <c r="J12" s="6">
        <f>E76</f>
        <v>19.050006742232547</v>
      </c>
      <c r="K12" s="21">
        <f>E81</f>
        <v>5.0542540320092986</v>
      </c>
      <c r="L12" s="21">
        <f>H106</f>
        <v>2.8933844817602772</v>
      </c>
      <c r="M12" s="6">
        <f>J12+K12+L12</f>
        <v>26.997645256002123</v>
      </c>
    </row>
    <row r="13" spans="1:13" x14ac:dyDescent="0.2">
      <c r="A13" s="83" t="s">
        <v>6</v>
      </c>
      <c r="B13" s="83"/>
      <c r="C13" s="83"/>
      <c r="D13" s="83"/>
      <c r="E13" s="83"/>
      <c r="H13" s="97"/>
      <c r="I13" s="98"/>
      <c r="J13" s="8"/>
      <c r="K13" s="99"/>
      <c r="L13" s="99"/>
      <c r="M13" s="8"/>
    </row>
    <row r="14" spans="1:13" x14ac:dyDescent="0.2">
      <c r="A14" s="2" t="s">
        <v>101</v>
      </c>
      <c r="B14" s="1" t="s">
        <v>5</v>
      </c>
      <c r="C14" s="22">
        <v>113.22100448430491</v>
      </c>
    </row>
    <row r="15" spans="1:13" x14ac:dyDescent="0.2">
      <c r="A15" s="2" t="s">
        <v>92</v>
      </c>
      <c r="B15" s="1" t="s">
        <v>1</v>
      </c>
      <c r="C15" s="170">
        <v>29.316666666666666</v>
      </c>
    </row>
    <row r="16" spans="1:13" x14ac:dyDescent="0.2">
      <c r="A16" s="2" t="s">
        <v>0</v>
      </c>
      <c r="B16" s="1" t="s">
        <v>3</v>
      </c>
      <c r="C16" s="171">
        <v>9.8849999999999998</v>
      </c>
      <c r="G16" s="12"/>
    </row>
    <row r="17" spans="1:12" x14ac:dyDescent="0.2">
      <c r="A17" s="2" t="s">
        <v>4</v>
      </c>
      <c r="B17" s="1" t="s">
        <v>5</v>
      </c>
      <c r="C17" s="172">
        <f>C16/(C15/60)</f>
        <v>20.230812961910175</v>
      </c>
      <c r="D17" s="12"/>
      <c r="E17" s="12"/>
      <c r="F17" s="12"/>
    </row>
    <row r="18" spans="1:12" ht="15.75" customHeight="1" x14ac:dyDescent="0.2">
      <c r="A18" s="16" t="str">
        <f>"Bergeleistung Häcksler mit "&amp;F18&amp;" Wagen"</f>
        <v>Bergeleistung Häcksler mit 3 Wagen</v>
      </c>
      <c r="B18" s="9" t="s">
        <v>5</v>
      </c>
      <c r="C18" s="6">
        <f>IF($C$17*F18&gt;C14,"zu viele Wagen",$C$17*F18)</f>
        <v>60.692438885730525</v>
      </c>
      <c r="E18" s="16" t="s">
        <v>7</v>
      </c>
      <c r="F18" s="17">
        <v>3</v>
      </c>
    </row>
    <row r="19" spans="1:12" x14ac:dyDescent="0.2">
      <c r="A19" s="16" t="s">
        <v>8</v>
      </c>
      <c r="B19" s="9" t="s">
        <v>9</v>
      </c>
      <c r="C19" s="20">
        <v>241</v>
      </c>
      <c r="E19" s="16" t="s">
        <v>10</v>
      </c>
      <c r="F19" s="4">
        <f>ROUNDUP(C26/C24,0)</f>
        <v>1</v>
      </c>
      <c r="G19" s="12"/>
    </row>
    <row r="20" spans="1:12" x14ac:dyDescent="0.2">
      <c r="A20" s="16" t="s">
        <v>11</v>
      </c>
      <c r="B20" s="9" t="s">
        <v>9</v>
      </c>
      <c r="C20" s="20">
        <v>87</v>
      </c>
      <c r="E20" s="12"/>
      <c r="F20" s="12"/>
      <c r="G20" s="12"/>
    </row>
    <row r="21" spans="1:12" ht="15.75" customHeight="1" x14ac:dyDescent="0.2">
      <c r="A21" s="16" t="s">
        <v>12</v>
      </c>
      <c r="B21" s="9" t="s">
        <v>9</v>
      </c>
      <c r="C21" s="20">
        <v>110</v>
      </c>
      <c r="E21" s="12"/>
      <c r="F21" s="12"/>
      <c r="G21" s="12"/>
    </row>
    <row r="22" spans="1:12" x14ac:dyDescent="0.2">
      <c r="A22" s="16" t="s">
        <v>13</v>
      </c>
      <c r="B22" s="9" t="s">
        <v>14</v>
      </c>
      <c r="C22" s="20">
        <v>72</v>
      </c>
      <c r="E22" s="12"/>
      <c r="F22" s="12"/>
      <c r="G22" s="12"/>
    </row>
    <row r="23" spans="1:12" x14ac:dyDescent="0.2">
      <c r="A23" s="16" t="s">
        <v>15</v>
      </c>
      <c r="B23" s="9" t="s">
        <v>14</v>
      </c>
      <c r="C23" s="20">
        <v>22.5</v>
      </c>
      <c r="E23" s="12"/>
      <c r="F23" s="12"/>
      <c r="G23" s="12"/>
    </row>
    <row r="24" spans="1:12" x14ac:dyDescent="0.2">
      <c r="A24" s="31" t="s">
        <v>91</v>
      </c>
      <c r="B24" s="9" t="s">
        <v>89</v>
      </c>
      <c r="C24" s="42">
        <v>16.2</v>
      </c>
      <c r="E24" s="12"/>
      <c r="F24" s="12"/>
      <c r="G24" s="9"/>
    </row>
    <row r="25" spans="1:12" x14ac:dyDescent="0.2">
      <c r="A25" s="2" t="s">
        <v>102</v>
      </c>
      <c r="B25" s="1" t="s">
        <v>103</v>
      </c>
      <c r="C25" s="173">
        <v>0.25</v>
      </c>
      <c r="E25" s="12"/>
      <c r="F25" s="12"/>
      <c r="G25" s="9"/>
    </row>
    <row r="26" spans="1:12" ht="13.5" thickBot="1" x14ac:dyDescent="0.25">
      <c r="A26" s="31" t="s">
        <v>90</v>
      </c>
      <c r="B26" s="66" t="s">
        <v>89</v>
      </c>
      <c r="C26" s="174">
        <f>C18*C25</f>
        <v>15.173109721432631</v>
      </c>
      <c r="E26" s="12"/>
      <c r="F26" s="12"/>
      <c r="G26" s="38"/>
      <c r="H26" s="38"/>
      <c r="I26" s="38"/>
      <c r="J26" s="38"/>
      <c r="K26" s="12"/>
      <c r="L26" s="12"/>
    </row>
    <row r="27" spans="1:12" ht="13.5" thickBot="1" x14ac:dyDescent="0.25">
      <c r="A27" s="120" t="s">
        <v>106</v>
      </c>
      <c r="B27" s="121"/>
      <c r="C27" s="169">
        <f>C$8</f>
        <v>100</v>
      </c>
      <c r="D27" s="121">
        <f>D$8</f>
        <v>200</v>
      </c>
      <c r="E27" s="122">
        <f>E$8</f>
        <v>300</v>
      </c>
      <c r="F27" s="9"/>
      <c r="G27" s="38"/>
      <c r="H27" s="38"/>
      <c r="I27" s="38"/>
      <c r="J27" s="38"/>
      <c r="K27" s="38"/>
      <c r="L27" s="38"/>
    </row>
    <row r="28" spans="1:12" x14ac:dyDescent="0.2">
      <c r="A28" s="157" t="s">
        <v>16</v>
      </c>
      <c r="B28" s="37" t="s">
        <v>17</v>
      </c>
      <c r="C28" s="158">
        <f>C11</f>
        <v>521.42857142857144</v>
      </c>
      <c r="D28" s="158">
        <f>D11</f>
        <v>1042.8571428571429</v>
      </c>
      <c r="E28" s="159">
        <f>E11</f>
        <v>1564.2857142857144</v>
      </c>
      <c r="F28" s="38"/>
      <c r="G28" s="38"/>
      <c r="H28" s="38"/>
      <c r="I28" s="38"/>
      <c r="J28" s="38"/>
      <c r="K28" s="38"/>
      <c r="L28" s="38"/>
    </row>
    <row r="29" spans="1:12" x14ac:dyDescent="0.2">
      <c r="A29" s="113" t="s">
        <v>18</v>
      </c>
      <c r="B29" s="77" t="s">
        <v>19</v>
      </c>
      <c r="C29" s="45">
        <f>(1/$C$18)*C$28</f>
        <v>8.5913267122169508</v>
      </c>
      <c r="D29" s="45">
        <f>(1/$C$18)*D$28</f>
        <v>17.182653424433902</v>
      </c>
      <c r="E29" s="114">
        <f>(1/$C$18)*E$28</f>
        <v>25.773980136650852</v>
      </c>
      <c r="F29" s="38"/>
      <c r="G29" s="38"/>
      <c r="H29" s="38"/>
      <c r="I29" s="38"/>
      <c r="J29" s="38"/>
      <c r="K29" s="38"/>
      <c r="L29" s="38"/>
    </row>
    <row r="30" spans="1:12" ht="15.75" customHeight="1" x14ac:dyDescent="0.2">
      <c r="A30" s="113" t="s">
        <v>20</v>
      </c>
      <c r="B30" s="77" t="s">
        <v>21</v>
      </c>
      <c r="C30" s="45">
        <f>$C$19*C$29</f>
        <v>2070.509737644285</v>
      </c>
      <c r="D30" s="45">
        <f>$C$19*D$29</f>
        <v>4141.01947528857</v>
      </c>
      <c r="E30" s="114">
        <f>$C$19*E$29</f>
        <v>6211.5292129328554</v>
      </c>
      <c r="F30" s="38"/>
      <c r="G30" s="38"/>
      <c r="H30" s="38"/>
      <c r="I30" s="38"/>
      <c r="J30" s="38"/>
      <c r="K30" s="38"/>
      <c r="L30" s="38"/>
    </row>
    <row r="31" spans="1:12" x14ac:dyDescent="0.2">
      <c r="A31" s="113" t="s">
        <v>22</v>
      </c>
      <c r="B31" s="77" t="s">
        <v>21</v>
      </c>
      <c r="C31" s="45">
        <f>$F$18*$C$20*C$29</f>
        <v>2242.3362718886242</v>
      </c>
      <c r="D31" s="45">
        <f>$F$18*$C$20*D$29</f>
        <v>4484.6725437772484</v>
      </c>
      <c r="E31" s="114">
        <f>$F$18*$C$20*E$29</f>
        <v>6727.0088156658721</v>
      </c>
      <c r="F31" s="38"/>
      <c r="G31" s="38"/>
      <c r="J31" s="38"/>
      <c r="K31" s="38"/>
      <c r="L31" s="38"/>
    </row>
    <row r="32" spans="1:12" x14ac:dyDescent="0.2">
      <c r="A32" s="113" t="s">
        <v>23</v>
      </c>
      <c r="B32" s="77" t="s">
        <v>21</v>
      </c>
      <c r="C32" s="45">
        <f>$F$19*$C$21*C$29</f>
        <v>945.04593834386458</v>
      </c>
      <c r="D32" s="45">
        <f>$F$19*$C$21*D$29</f>
        <v>1890.0918766877292</v>
      </c>
      <c r="E32" s="114">
        <f>$F$19*$C$21*E$29</f>
        <v>2835.1378150315936</v>
      </c>
      <c r="F32" s="38"/>
      <c r="G32" s="38"/>
      <c r="J32" s="38"/>
      <c r="K32" s="38"/>
      <c r="L32" s="38"/>
    </row>
    <row r="33" spans="1:12" ht="15.75" customHeight="1" x14ac:dyDescent="0.2">
      <c r="A33" s="113" t="s">
        <v>24</v>
      </c>
      <c r="B33" s="77" t="s">
        <v>21</v>
      </c>
      <c r="C33" s="45">
        <f>$C$6*$C$22</f>
        <v>288</v>
      </c>
      <c r="D33" s="45">
        <f>$C$6*$C$22</f>
        <v>288</v>
      </c>
      <c r="E33" s="114">
        <f>$C$6*$C$22</f>
        <v>288</v>
      </c>
      <c r="F33" s="38"/>
      <c r="G33" s="38"/>
      <c r="H33" s="38"/>
      <c r="I33" s="38"/>
      <c r="J33" s="38"/>
      <c r="K33" s="38"/>
      <c r="L33" s="38"/>
    </row>
    <row r="34" spans="1:12" x14ac:dyDescent="0.2">
      <c r="A34" s="113" t="s">
        <v>25</v>
      </c>
      <c r="B34" s="77" t="s">
        <v>21</v>
      </c>
      <c r="C34" s="45">
        <f>$C$6*$C$23</f>
        <v>90</v>
      </c>
      <c r="D34" s="45">
        <f>$C$6*$C$23</f>
        <v>90</v>
      </c>
      <c r="E34" s="114">
        <f>$C$6*$C$23</f>
        <v>90</v>
      </c>
      <c r="F34" s="38"/>
      <c r="G34" s="38"/>
      <c r="H34" s="38"/>
      <c r="I34" s="38"/>
      <c r="J34" s="38"/>
      <c r="K34" s="38"/>
      <c r="L34" s="38"/>
    </row>
    <row r="35" spans="1:12" ht="13.5" thickBot="1" x14ac:dyDescent="0.25">
      <c r="A35" s="149" t="s">
        <v>26</v>
      </c>
      <c r="B35" s="150" t="s">
        <v>21</v>
      </c>
      <c r="C35" s="151">
        <f>SUM(C$30:C$34)</f>
        <v>5635.8919478767739</v>
      </c>
      <c r="D35" s="151">
        <f>SUM(D$30:D$34)</f>
        <v>10893.783895753548</v>
      </c>
      <c r="E35" s="152">
        <f>SUM(E$30:E$34)</f>
        <v>16151.675843630321</v>
      </c>
      <c r="F35" s="38"/>
      <c r="G35" s="38"/>
      <c r="H35" s="38"/>
      <c r="I35" s="38"/>
      <c r="J35" s="38"/>
      <c r="K35" s="38"/>
      <c r="L35" s="38"/>
    </row>
    <row r="36" spans="1:12" ht="15.75" customHeight="1" thickBot="1" x14ac:dyDescent="0.25">
      <c r="A36" s="153" t="s">
        <v>27</v>
      </c>
      <c r="B36" s="154" t="s">
        <v>28</v>
      </c>
      <c r="C36" s="155">
        <f>C$35/C$28</f>
        <v>10.808559900037649</v>
      </c>
      <c r="D36" s="155">
        <f>D$35/D$28</f>
        <v>10.446094146612991</v>
      </c>
      <c r="E36" s="156">
        <f>E$35/E$28</f>
        <v>10.325272228804771</v>
      </c>
      <c r="F36" s="38"/>
      <c r="G36" s="38"/>
      <c r="J36" s="38"/>
      <c r="K36" s="38"/>
      <c r="L36" s="38"/>
    </row>
    <row r="37" spans="1:12" ht="15.75" customHeight="1" x14ac:dyDescent="0.2">
      <c r="A37" s="100"/>
      <c r="B37" s="101"/>
      <c r="C37" s="102"/>
      <c r="D37" s="102"/>
      <c r="E37" s="102"/>
      <c r="F37" s="38"/>
      <c r="G37" s="38"/>
      <c r="J37" s="38"/>
      <c r="K37" s="38"/>
      <c r="L37" s="38"/>
    </row>
    <row r="38" spans="1:12" ht="15.75" customHeight="1" x14ac:dyDescent="0.2">
      <c r="A38" s="103" t="s">
        <v>29</v>
      </c>
      <c r="B38" s="103"/>
      <c r="C38" s="103"/>
      <c r="D38" s="103"/>
      <c r="E38" s="103"/>
      <c r="F38" s="38"/>
      <c r="G38" s="38"/>
      <c r="J38" s="38"/>
      <c r="K38" s="38"/>
      <c r="L38" s="38"/>
    </row>
    <row r="39" spans="1:12" x14ac:dyDescent="0.2">
      <c r="A39" s="2" t="s">
        <v>92</v>
      </c>
      <c r="B39" s="1" t="s">
        <v>1</v>
      </c>
      <c r="C39" s="170">
        <v>29.908333333333335</v>
      </c>
      <c r="D39" s="38"/>
      <c r="E39" s="38"/>
      <c r="F39" s="38"/>
      <c r="J39" s="38"/>
      <c r="K39" s="38"/>
      <c r="L39" s="38"/>
    </row>
    <row r="40" spans="1:12" x14ac:dyDescent="0.2">
      <c r="A40" s="2" t="s">
        <v>0</v>
      </c>
      <c r="B40" s="1" t="s">
        <v>3</v>
      </c>
      <c r="C40" s="171">
        <v>10.647500000000001</v>
      </c>
      <c r="D40" s="38"/>
      <c r="E40" s="38"/>
      <c r="F40" s="38"/>
      <c r="H40" s="38"/>
      <c r="I40" s="38"/>
      <c r="J40" s="38"/>
      <c r="K40" s="38"/>
      <c r="L40" s="38"/>
    </row>
    <row r="41" spans="1:12" x14ac:dyDescent="0.2">
      <c r="A41" s="2" t="s">
        <v>4</v>
      </c>
      <c r="B41" s="1" t="s">
        <v>5</v>
      </c>
      <c r="C41" s="172">
        <f>C40/(C39/60)</f>
        <v>21.360267483978824</v>
      </c>
      <c r="D41" s="38"/>
      <c r="E41" s="38"/>
      <c r="F41" s="38"/>
      <c r="G41" s="12"/>
      <c r="H41" s="38"/>
      <c r="I41" s="38"/>
      <c r="J41" s="38"/>
      <c r="K41" s="38"/>
      <c r="L41" s="38"/>
    </row>
    <row r="42" spans="1:12" x14ac:dyDescent="0.2">
      <c r="A42" s="16" t="str">
        <f>"Bergeleistung mit "&amp;F42&amp;" Ladewagen"</f>
        <v>Bergeleistung mit 2 Ladewagen</v>
      </c>
      <c r="B42" s="9" t="s">
        <v>5</v>
      </c>
      <c r="C42" s="6">
        <f>C41*F42</f>
        <v>42.720534967957647</v>
      </c>
      <c r="E42" s="16" t="s">
        <v>7</v>
      </c>
      <c r="F42" s="17">
        <v>2</v>
      </c>
      <c r="G42" s="12"/>
      <c r="H42" s="38"/>
      <c r="I42" s="38"/>
      <c r="J42" s="38"/>
      <c r="K42" s="38"/>
      <c r="L42" s="38"/>
    </row>
    <row r="43" spans="1:12" x14ac:dyDescent="0.2">
      <c r="A43" s="16" t="s">
        <v>30</v>
      </c>
      <c r="B43" s="9" t="s">
        <v>9</v>
      </c>
      <c r="C43" s="20">
        <v>156.5</v>
      </c>
      <c r="E43" s="16" t="s">
        <v>10</v>
      </c>
      <c r="F43" s="28">
        <f>ROUNDUP(C48/C46,0)</f>
        <v>1</v>
      </c>
      <c r="G43" s="12"/>
      <c r="H43" s="38"/>
      <c r="I43" s="38"/>
      <c r="J43" s="38"/>
      <c r="K43" s="38"/>
      <c r="L43" s="38"/>
    </row>
    <row r="44" spans="1:12" x14ac:dyDescent="0.2">
      <c r="A44" s="16" t="s">
        <v>12</v>
      </c>
      <c r="B44" s="9" t="s">
        <v>9</v>
      </c>
      <c r="C44" s="20">
        <v>110</v>
      </c>
      <c r="E44" s="12"/>
      <c r="F44" s="12"/>
      <c r="G44" s="9"/>
      <c r="H44" s="38"/>
      <c r="I44" s="38"/>
      <c r="J44" s="38"/>
      <c r="K44" s="38"/>
      <c r="L44" s="38"/>
    </row>
    <row r="45" spans="1:12" x14ac:dyDescent="0.2">
      <c r="A45" s="16" t="s">
        <v>15</v>
      </c>
      <c r="B45" s="9" t="s">
        <v>14</v>
      </c>
      <c r="C45" s="20">
        <v>22.5</v>
      </c>
      <c r="E45" s="12"/>
      <c r="F45" s="12"/>
      <c r="G45" s="38"/>
      <c r="H45" s="38"/>
      <c r="I45" s="38"/>
      <c r="J45" s="38"/>
      <c r="K45" s="38"/>
      <c r="L45" s="38"/>
    </row>
    <row r="46" spans="1:12" x14ac:dyDescent="0.2">
      <c r="A46" s="31" t="s">
        <v>91</v>
      </c>
      <c r="B46" s="66" t="s">
        <v>89</v>
      </c>
      <c r="C46" s="42">
        <v>15</v>
      </c>
      <c r="E46" s="12"/>
      <c r="F46" s="12"/>
      <c r="G46" s="38"/>
      <c r="H46" s="38"/>
      <c r="I46" s="38"/>
      <c r="J46" s="38"/>
      <c r="K46" s="38"/>
      <c r="L46" s="38"/>
    </row>
    <row r="47" spans="1:12" x14ac:dyDescent="0.2">
      <c r="A47" s="2" t="s">
        <v>102</v>
      </c>
      <c r="B47" s="1" t="s">
        <v>103</v>
      </c>
      <c r="C47" s="173">
        <v>0.33</v>
      </c>
      <c r="E47" s="12"/>
      <c r="F47" s="12"/>
      <c r="G47" s="38"/>
      <c r="H47" s="12"/>
      <c r="I47" s="12"/>
      <c r="J47" s="12"/>
      <c r="K47" s="12"/>
      <c r="L47" s="12"/>
    </row>
    <row r="48" spans="1:12" ht="13.5" thickBot="1" x14ac:dyDescent="0.25">
      <c r="A48" s="31" t="s">
        <v>90</v>
      </c>
      <c r="B48" s="66" t="s">
        <v>89</v>
      </c>
      <c r="C48" s="174">
        <f>C42*C47</f>
        <v>14.097776539426023</v>
      </c>
      <c r="E48" s="12"/>
      <c r="F48" s="12"/>
      <c r="G48" s="38"/>
      <c r="H48" s="12"/>
      <c r="I48" s="12"/>
      <c r="J48" s="12"/>
      <c r="K48" s="12"/>
      <c r="L48" s="12"/>
    </row>
    <row r="49" spans="1:12" x14ac:dyDescent="0.2">
      <c r="A49" s="108" t="s">
        <v>106</v>
      </c>
      <c r="B49" s="75"/>
      <c r="C49" s="175">
        <f>C$8</f>
        <v>100</v>
      </c>
      <c r="D49" s="75">
        <f>D$8</f>
        <v>200</v>
      </c>
      <c r="E49" s="76">
        <f>E$8</f>
        <v>300</v>
      </c>
      <c r="F49" s="9"/>
      <c r="G49" s="38"/>
      <c r="H49" s="12"/>
      <c r="I49" s="12"/>
      <c r="J49" s="12"/>
      <c r="K49" s="12"/>
      <c r="L49" s="12"/>
    </row>
    <row r="50" spans="1:12" x14ac:dyDescent="0.2">
      <c r="A50" s="113" t="s">
        <v>16</v>
      </c>
      <c r="B50" s="77" t="s">
        <v>17</v>
      </c>
      <c r="C50" s="45">
        <f>C11</f>
        <v>521.42857142857144</v>
      </c>
      <c r="D50" s="45">
        <f>D11</f>
        <v>1042.8571428571429</v>
      </c>
      <c r="E50" s="114">
        <f>E11</f>
        <v>1564.2857142857144</v>
      </c>
      <c r="F50" s="38"/>
      <c r="G50" s="38"/>
      <c r="H50" s="12"/>
      <c r="I50" s="12"/>
      <c r="J50" s="12"/>
      <c r="K50" s="12"/>
      <c r="L50" s="12"/>
    </row>
    <row r="51" spans="1:12" x14ac:dyDescent="0.2">
      <c r="A51" s="113" t="s">
        <v>18</v>
      </c>
      <c r="B51" s="77" t="s">
        <v>19</v>
      </c>
      <c r="C51" s="45">
        <f>(1/$C$42)*C$50</f>
        <v>12.205572140416001</v>
      </c>
      <c r="D51" s="45">
        <f>(1/$C$42)*D$50</f>
        <v>24.411144280832001</v>
      </c>
      <c r="E51" s="114">
        <f>(1/$C$42)*E$50</f>
        <v>36.616716421248007</v>
      </c>
      <c r="F51" s="38"/>
      <c r="G51" s="38"/>
      <c r="H51" s="12"/>
      <c r="I51" s="12"/>
      <c r="J51" s="12"/>
      <c r="K51" s="12"/>
      <c r="L51" s="12"/>
    </row>
    <row r="52" spans="1:12" x14ac:dyDescent="0.2">
      <c r="A52" s="113" t="s">
        <v>31</v>
      </c>
      <c r="B52" s="77" t="s">
        <v>21</v>
      </c>
      <c r="C52" s="45">
        <f>$F$42*$C$43*C$51</f>
        <v>3820.3440799502082</v>
      </c>
      <c r="D52" s="45">
        <f>$F$42*$C$43*D$51</f>
        <v>7640.6881599004164</v>
      </c>
      <c r="E52" s="114">
        <f>$F$42*$C$43*E$51</f>
        <v>11461.032239850627</v>
      </c>
      <c r="F52" s="38"/>
      <c r="G52" s="38"/>
      <c r="H52" s="12"/>
      <c r="I52" s="12"/>
      <c r="J52" s="12"/>
      <c r="K52" s="12"/>
      <c r="L52" s="12"/>
    </row>
    <row r="53" spans="1:12" x14ac:dyDescent="0.2">
      <c r="A53" s="113" t="s">
        <v>23</v>
      </c>
      <c r="B53" s="77" t="s">
        <v>21</v>
      </c>
      <c r="C53" s="45">
        <f>$F$43*$C$44*C$51</f>
        <v>1342.6129354457601</v>
      </c>
      <c r="D53" s="45">
        <f>$F$43*$C$44*D$51</f>
        <v>2685.2258708915201</v>
      </c>
      <c r="E53" s="114">
        <f>$F$43*$C$44*E$51</f>
        <v>4027.8388063372809</v>
      </c>
      <c r="F53" s="38"/>
      <c r="G53" s="12"/>
      <c r="H53" s="12"/>
      <c r="I53" s="12"/>
      <c r="J53" s="12"/>
      <c r="K53" s="12"/>
      <c r="L53" s="12"/>
    </row>
    <row r="54" spans="1:12" x14ac:dyDescent="0.2">
      <c r="A54" s="113" t="s">
        <v>32</v>
      </c>
      <c r="B54" s="77" t="s">
        <v>21</v>
      </c>
      <c r="C54" s="45">
        <f>$C$6*$F$42*$C$45</f>
        <v>180</v>
      </c>
      <c r="D54" s="45">
        <f>$C$6*$F$42*$C$45</f>
        <v>180</v>
      </c>
      <c r="E54" s="114">
        <f>$C$6*$F$42*$C$45</f>
        <v>180</v>
      </c>
      <c r="F54" s="38"/>
      <c r="G54" s="38"/>
      <c r="H54" s="12"/>
      <c r="I54" s="12"/>
      <c r="J54" s="12"/>
      <c r="K54" s="12"/>
      <c r="L54" s="12"/>
    </row>
    <row r="55" spans="1:12" x14ac:dyDescent="0.2">
      <c r="A55" s="113" t="s">
        <v>25</v>
      </c>
      <c r="B55" s="77" t="s">
        <v>21</v>
      </c>
      <c r="C55" s="45">
        <f>$C$6*$F$43*$C$45</f>
        <v>90</v>
      </c>
      <c r="D55" s="45">
        <f>$C$6*$F$43*$C$45</f>
        <v>90</v>
      </c>
      <c r="E55" s="114">
        <f>$C$6*$F$43*$C$45</f>
        <v>90</v>
      </c>
      <c r="F55" s="38"/>
      <c r="G55" s="38"/>
      <c r="H55" s="12"/>
      <c r="I55" s="12"/>
      <c r="J55" s="12"/>
      <c r="K55" s="12"/>
      <c r="L55" s="12"/>
    </row>
    <row r="56" spans="1:12" ht="13.5" thickBot="1" x14ac:dyDescent="0.25">
      <c r="A56" s="146" t="s">
        <v>26</v>
      </c>
      <c r="B56" s="78" t="s">
        <v>21</v>
      </c>
      <c r="C56" s="147">
        <f>SUM(C52:C55)</f>
        <v>5432.9570153959685</v>
      </c>
      <c r="D56" s="147">
        <f t="shared" ref="D56:E56" si="1">SUM(D52:D55)</f>
        <v>10595.914030791937</v>
      </c>
      <c r="E56" s="148">
        <f t="shared" si="1"/>
        <v>15758.871046187907</v>
      </c>
      <c r="F56" s="38"/>
      <c r="G56" s="12"/>
      <c r="H56" s="12"/>
      <c r="I56" s="12"/>
      <c r="J56" s="12"/>
      <c r="K56" s="12"/>
      <c r="L56" s="12"/>
    </row>
    <row r="57" spans="1:12" ht="13.5" thickBot="1" x14ac:dyDescent="0.25">
      <c r="A57" s="142" t="s">
        <v>27</v>
      </c>
      <c r="B57" s="143" t="s">
        <v>28</v>
      </c>
      <c r="C57" s="144">
        <f>C$56/C$50</f>
        <v>10.419369618567611</v>
      </c>
      <c r="D57" s="144">
        <f>D$56/D$50</f>
        <v>10.16046550897857</v>
      </c>
      <c r="E57" s="145">
        <f>E$56/E$50</f>
        <v>10.074164139115556</v>
      </c>
      <c r="F57" s="38"/>
      <c r="G57" s="12"/>
      <c r="H57" s="12"/>
      <c r="I57" s="12"/>
      <c r="J57" s="12"/>
      <c r="K57" s="12"/>
      <c r="L57" s="12"/>
    </row>
    <row r="58" spans="1:12" x14ac:dyDescent="0.2">
      <c r="A58" s="100"/>
      <c r="B58" s="101"/>
      <c r="C58" s="102"/>
      <c r="D58" s="102"/>
      <c r="E58" s="102"/>
      <c r="F58" s="38"/>
      <c r="G58" s="12"/>
      <c r="H58" s="12"/>
      <c r="I58" s="12"/>
      <c r="J58" s="12"/>
      <c r="K58" s="12"/>
      <c r="L58" s="12"/>
    </row>
    <row r="59" spans="1:12" x14ac:dyDescent="0.2">
      <c r="A59" s="104" t="s">
        <v>33</v>
      </c>
      <c r="B59" s="104"/>
      <c r="C59" s="104"/>
      <c r="D59" s="104"/>
      <c r="E59" s="104"/>
      <c r="F59" s="38"/>
      <c r="G59" s="12"/>
      <c r="H59" s="12"/>
      <c r="I59" s="12"/>
      <c r="J59" s="12"/>
      <c r="K59" s="12"/>
      <c r="L59" s="12"/>
    </row>
    <row r="60" spans="1:12" x14ac:dyDescent="0.2">
      <c r="A60" s="16" t="s">
        <v>34</v>
      </c>
      <c r="B60" s="9" t="s">
        <v>35</v>
      </c>
      <c r="C60" s="20">
        <v>56.616800920598379</v>
      </c>
      <c r="D60" s="12"/>
      <c r="E60" s="12"/>
      <c r="F60" s="12"/>
      <c r="H60" s="12"/>
      <c r="I60" s="12"/>
      <c r="J60" s="12"/>
      <c r="K60" s="12"/>
      <c r="L60" s="12"/>
    </row>
    <row r="61" spans="1:12" x14ac:dyDescent="0.2">
      <c r="A61" s="14" t="s">
        <v>92</v>
      </c>
      <c r="B61" s="9" t="s">
        <v>1</v>
      </c>
      <c r="C61" s="170">
        <v>48.615972222222219</v>
      </c>
      <c r="D61" s="38"/>
      <c r="E61" s="38"/>
      <c r="F61" s="38"/>
      <c r="G61" s="12"/>
      <c r="H61" s="12"/>
      <c r="I61" s="12"/>
      <c r="J61" s="12"/>
      <c r="K61" s="12"/>
      <c r="L61" s="12"/>
    </row>
    <row r="62" spans="1:12" x14ac:dyDescent="0.2">
      <c r="A62" s="2" t="s">
        <v>0</v>
      </c>
      <c r="B62" s="34" t="s">
        <v>3</v>
      </c>
      <c r="C62" s="171">
        <v>11.513333333333335</v>
      </c>
      <c r="D62" s="38"/>
      <c r="E62" s="38"/>
      <c r="F62" s="38"/>
      <c r="G62" s="12"/>
      <c r="H62" s="12"/>
      <c r="I62" s="12"/>
      <c r="J62" s="12"/>
      <c r="K62" s="12"/>
      <c r="L62" s="12"/>
    </row>
    <row r="63" spans="1:12" x14ac:dyDescent="0.2">
      <c r="A63" s="92" t="s">
        <v>94</v>
      </c>
      <c r="B63" s="93" t="s">
        <v>105</v>
      </c>
      <c r="C63" s="171">
        <v>13.666666666666666</v>
      </c>
      <c r="D63" s="38"/>
      <c r="E63" s="38"/>
      <c r="F63" s="38"/>
      <c r="J63" s="12"/>
      <c r="K63" s="12"/>
      <c r="L63" s="12"/>
    </row>
    <row r="64" spans="1:12" x14ac:dyDescent="0.2">
      <c r="A64" s="92" t="s">
        <v>104</v>
      </c>
      <c r="B64" s="91" t="s">
        <v>3</v>
      </c>
      <c r="C64" s="176">
        <f>C62/C63</f>
        <v>0.8424390243902441</v>
      </c>
      <c r="F64" s="12"/>
      <c r="G64" s="12"/>
      <c r="H64" s="12"/>
      <c r="I64" s="12"/>
      <c r="J64" s="12"/>
      <c r="K64" s="12"/>
      <c r="L64" s="12"/>
    </row>
    <row r="65" spans="1:12" x14ac:dyDescent="0.2">
      <c r="A65" s="16" t="s">
        <v>36</v>
      </c>
      <c r="B65" s="9" t="s">
        <v>35</v>
      </c>
      <c r="C65" s="80">
        <f>C63/(C61/60)</f>
        <v>16.866884740097419</v>
      </c>
      <c r="F65" s="12"/>
      <c r="G65" s="9"/>
      <c r="H65" s="12"/>
      <c r="I65" s="12"/>
      <c r="J65" s="12"/>
      <c r="K65" s="12"/>
      <c r="L65" s="12"/>
    </row>
    <row r="66" spans="1:12" x14ac:dyDescent="0.2">
      <c r="A66" s="16" t="s">
        <v>37</v>
      </c>
      <c r="B66" s="9" t="s">
        <v>38</v>
      </c>
      <c r="C66" s="20">
        <v>16</v>
      </c>
      <c r="E66" s="12"/>
      <c r="G66" s="62"/>
      <c r="H66" s="12"/>
      <c r="I66" s="12"/>
      <c r="J66" s="12"/>
      <c r="K66" s="12"/>
      <c r="L66" s="12"/>
    </row>
    <row r="67" spans="1:12" x14ac:dyDescent="0.2">
      <c r="A67" s="16" t="s">
        <v>39</v>
      </c>
      <c r="B67" s="9" t="s">
        <v>9</v>
      </c>
      <c r="C67" s="20">
        <v>71</v>
      </c>
      <c r="E67" s="12"/>
      <c r="F67" s="12"/>
      <c r="G67" s="62"/>
      <c r="H67" s="12"/>
      <c r="I67" s="12"/>
      <c r="J67" s="12"/>
      <c r="K67" s="12"/>
      <c r="L67" s="12"/>
    </row>
    <row r="68" spans="1:12" ht="13.5" thickBot="1" x14ac:dyDescent="0.25">
      <c r="A68" s="16" t="s">
        <v>40</v>
      </c>
      <c r="B68" s="9" t="s">
        <v>14</v>
      </c>
      <c r="C68" s="177">
        <v>22.5</v>
      </c>
      <c r="E68" s="12"/>
      <c r="F68" s="12"/>
      <c r="G68" s="62"/>
      <c r="H68" s="12"/>
      <c r="I68" s="12"/>
      <c r="J68" s="12"/>
      <c r="K68" s="12"/>
      <c r="L68" s="12"/>
    </row>
    <row r="69" spans="1:12" ht="13.5" thickBot="1" x14ac:dyDescent="0.25">
      <c r="A69" s="120" t="s">
        <v>106</v>
      </c>
      <c r="B69" s="121"/>
      <c r="C69" s="169">
        <f>C$8</f>
        <v>100</v>
      </c>
      <c r="D69" s="121">
        <f>D$8</f>
        <v>200</v>
      </c>
      <c r="E69" s="122">
        <f>E$8</f>
        <v>300</v>
      </c>
      <c r="F69" s="9"/>
      <c r="G69" s="62"/>
      <c r="H69" s="12"/>
      <c r="I69" s="12"/>
      <c r="J69" s="12"/>
      <c r="K69" s="12"/>
      <c r="L69" s="12"/>
    </row>
    <row r="70" spans="1:12" x14ac:dyDescent="0.2">
      <c r="A70" s="117" t="s">
        <v>16</v>
      </c>
      <c r="B70" s="36" t="s">
        <v>17</v>
      </c>
      <c r="C70" s="118">
        <f>C11</f>
        <v>521.42857142857144</v>
      </c>
      <c r="D70" s="118">
        <f>D11</f>
        <v>1042.8571428571429</v>
      </c>
      <c r="E70" s="119">
        <f>E11</f>
        <v>1564.2857142857144</v>
      </c>
      <c r="F70" s="62"/>
      <c r="G70" s="62"/>
      <c r="H70" s="12"/>
      <c r="I70" s="12"/>
      <c r="J70" s="12"/>
      <c r="K70" s="12"/>
      <c r="L70" s="12"/>
    </row>
    <row r="71" spans="1:12" x14ac:dyDescent="0.2">
      <c r="A71" s="109" t="s">
        <v>41</v>
      </c>
      <c r="B71" s="6" t="s">
        <v>42</v>
      </c>
      <c r="C71" s="63">
        <f>C$70/$C$64</f>
        <v>618.95111258168572</v>
      </c>
      <c r="D71" s="63">
        <f>D$70/$C$64</f>
        <v>1237.9022251633714</v>
      </c>
      <c r="E71" s="110">
        <f>E$70/$C$64</f>
        <v>1856.8533377450572</v>
      </c>
      <c r="F71" s="62"/>
      <c r="G71" s="62"/>
      <c r="H71" s="12"/>
      <c r="I71" s="12"/>
      <c r="J71" s="12"/>
      <c r="K71" s="12"/>
      <c r="L71" s="12"/>
    </row>
    <row r="72" spans="1:12" x14ac:dyDescent="0.2">
      <c r="A72" s="109" t="s">
        <v>43</v>
      </c>
      <c r="B72" s="6" t="s">
        <v>19</v>
      </c>
      <c r="C72" s="63">
        <f>(1/$C$60)*C$71</f>
        <v>10.932286927509857</v>
      </c>
      <c r="D72" s="63">
        <f>(1/$C$60)*D$71</f>
        <v>21.864573855019714</v>
      </c>
      <c r="E72" s="110">
        <f>(1/$C$60)*E$71</f>
        <v>32.796860782529571</v>
      </c>
      <c r="F72" s="62"/>
      <c r="G72" s="38"/>
      <c r="H72" s="12"/>
      <c r="I72" s="12"/>
      <c r="J72" s="12"/>
      <c r="K72" s="12"/>
      <c r="L72" s="12"/>
    </row>
    <row r="73" spans="1:12" x14ac:dyDescent="0.2">
      <c r="A73" s="109" t="s">
        <v>44</v>
      </c>
      <c r="B73" s="6" t="s">
        <v>21</v>
      </c>
      <c r="C73" s="63">
        <f>$C$66*C$71</f>
        <v>9903.2178013069715</v>
      </c>
      <c r="D73" s="63">
        <f>$C$66*D$71</f>
        <v>19806.435602613943</v>
      </c>
      <c r="E73" s="110">
        <f>$C$66*E$71</f>
        <v>29709.653403920915</v>
      </c>
      <c r="F73" s="62"/>
      <c r="G73" s="38"/>
      <c r="H73" s="12"/>
      <c r="I73" s="12"/>
      <c r="J73" s="12"/>
      <c r="K73" s="12"/>
      <c r="L73" s="12"/>
    </row>
    <row r="74" spans="1:12" x14ac:dyDescent="0.2">
      <c r="A74" s="109" t="s">
        <v>45</v>
      </c>
      <c r="B74" s="6" t="s">
        <v>21</v>
      </c>
      <c r="C74" s="63">
        <f>$C$6*$C$68</f>
        <v>90</v>
      </c>
      <c r="D74" s="63">
        <f>$C$6*$C$68</f>
        <v>90</v>
      </c>
      <c r="E74" s="110">
        <f>$C$6*$C$68</f>
        <v>90</v>
      </c>
      <c r="F74" s="62"/>
      <c r="G74" s="38"/>
      <c r="H74" s="12"/>
      <c r="I74" s="12"/>
      <c r="J74" s="12"/>
      <c r="K74" s="12"/>
      <c r="L74" s="12"/>
    </row>
    <row r="75" spans="1:12" x14ac:dyDescent="0.2">
      <c r="A75" s="109" t="s">
        <v>46</v>
      </c>
      <c r="B75" s="6" t="s">
        <v>21</v>
      </c>
      <c r="C75" s="63">
        <f>SUM(C73:C74)</f>
        <v>9993.2178013069715</v>
      </c>
      <c r="D75" s="63">
        <f>SUM(D73:D74)</f>
        <v>19896.435602613943</v>
      </c>
      <c r="E75" s="110">
        <f>SUM(E73:E74)</f>
        <v>29799.653403920915</v>
      </c>
      <c r="F75" s="62"/>
      <c r="G75" s="38"/>
      <c r="H75" s="12"/>
      <c r="I75" s="12"/>
      <c r="J75" s="12"/>
      <c r="K75" s="12"/>
      <c r="L75" s="12"/>
    </row>
    <row r="76" spans="1:12" x14ac:dyDescent="0.2">
      <c r="A76" s="111" t="s">
        <v>47</v>
      </c>
      <c r="B76" s="67" t="s">
        <v>28</v>
      </c>
      <c r="C76" s="64">
        <f>C$75/C$70</f>
        <v>19.165075235383231</v>
      </c>
      <c r="D76" s="64">
        <f>D$75/D$70</f>
        <v>19.078773865520219</v>
      </c>
      <c r="E76" s="112">
        <f>E$75/E$70</f>
        <v>19.050006742232547</v>
      </c>
      <c r="F76" s="62"/>
      <c r="G76" s="38"/>
      <c r="H76" s="12"/>
      <c r="I76" s="12"/>
      <c r="J76" s="12"/>
      <c r="K76" s="12"/>
      <c r="L76" s="12"/>
    </row>
    <row r="77" spans="1:12" x14ac:dyDescent="0.2">
      <c r="A77" s="113" t="s">
        <v>48</v>
      </c>
      <c r="B77" s="77" t="s">
        <v>19</v>
      </c>
      <c r="C77" s="45">
        <f>(1/$C$65)*C$71</f>
        <v>36.69623182461558</v>
      </c>
      <c r="D77" s="45">
        <f>(1/$C$65)*D$71</f>
        <v>73.392463649231161</v>
      </c>
      <c r="E77" s="114">
        <f>(1/$C$65)*E$71</f>
        <v>110.08869547384673</v>
      </c>
      <c r="F77" s="38"/>
      <c r="G77" s="38"/>
      <c r="H77" s="12"/>
      <c r="I77" s="12"/>
      <c r="J77" s="12"/>
      <c r="K77" s="12"/>
      <c r="L77" s="12"/>
    </row>
    <row r="78" spans="1:12" x14ac:dyDescent="0.2">
      <c r="A78" s="113" t="s">
        <v>39</v>
      </c>
      <c r="B78" s="77" t="s">
        <v>21</v>
      </c>
      <c r="C78" s="45">
        <f>$C$67*C$77</f>
        <v>2605.432459547706</v>
      </c>
      <c r="D78" s="45">
        <f>$C$67*D$77</f>
        <v>5210.864919095412</v>
      </c>
      <c r="E78" s="114">
        <f>$C$67*E$77</f>
        <v>7816.2973786431176</v>
      </c>
      <c r="F78" s="38"/>
      <c r="G78" s="38"/>
      <c r="H78" s="12"/>
      <c r="I78" s="12"/>
      <c r="J78" s="12"/>
      <c r="K78" s="12"/>
      <c r="L78" s="12"/>
    </row>
    <row r="79" spans="1:12" x14ac:dyDescent="0.2">
      <c r="A79" s="113" t="s">
        <v>49</v>
      </c>
      <c r="B79" s="77" t="s">
        <v>21</v>
      </c>
      <c r="C79" s="45">
        <f>$C$6*$C$68</f>
        <v>90</v>
      </c>
      <c r="D79" s="45">
        <f>$C$6*$C$68</f>
        <v>90</v>
      </c>
      <c r="E79" s="114">
        <f>$C$6*$C$68</f>
        <v>90</v>
      </c>
      <c r="F79" s="38"/>
      <c r="G79" s="38"/>
      <c r="H79" s="12"/>
      <c r="I79" s="12"/>
      <c r="J79" s="12"/>
      <c r="K79" s="12"/>
      <c r="L79" s="12"/>
    </row>
    <row r="80" spans="1:12" x14ac:dyDescent="0.2">
      <c r="A80" s="113" t="s">
        <v>50</v>
      </c>
      <c r="B80" s="77" t="s">
        <v>21</v>
      </c>
      <c r="C80" s="45">
        <f>SUM(C$78:C$79)</f>
        <v>2695.432459547706</v>
      </c>
      <c r="D80" s="45">
        <f>SUM(D$78:D$79)</f>
        <v>5300.864919095412</v>
      </c>
      <c r="E80" s="114">
        <f>SUM(E$78:E$79)</f>
        <v>7906.2973786431176</v>
      </c>
      <c r="F80" s="38"/>
      <c r="G80" s="38"/>
      <c r="H80" s="12"/>
      <c r="I80" s="12"/>
      <c r="J80" s="12"/>
      <c r="K80" s="12"/>
      <c r="L80" s="12"/>
    </row>
    <row r="81" spans="1:12" x14ac:dyDescent="0.2">
      <c r="A81" s="115" t="s">
        <v>51</v>
      </c>
      <c r="B81" s="68" t="s">
        <v>28</v>
      </c>
      <c r="C81" s="65">
        <f>C$80/C$70</f>
        <v>5.1693225251599841</v>
      </c>
      <c r="D81" s="65">
        <f>D$80/D$70</f>
        <v>5.0830211552969704</v>
      </c>
      <c r="E81" s="116">
        <f>E$80/E$70</f>
        <v>5.0542540320092986</v>
      </c>
      <c r="F81" s="38"/>
      <c r="G81" s="38"/>
      <c r="H81" s="12"/>
      <c r="I81" s="12"/>
      <c r="J81" s="12"/>
      <c r="K81" s="12"/>
      <c r="L81" s="12"/>
    </row>
    <row r="82" spans="1:12" x14ac:dyDescent="0.2">
      <c r="A82" s="113" t="s">
        <v>26</v>
      </c>
      <c r="B82" s="77" t="s">
        <v>21</v>
      </c>
      <c r="C82" s="45">
        <f>C$80+C$75</f>
        <v>12688.650260854678</v>
      </c>
      <c r="D82" s="45">
        <f>D$80+D$75</f>
        <v>25197.300521709356</v>
      </c>
      <c r="E82" s="114">
        <f>E$80+E$75</f>
        <v>37705.950782564032</v>
      </c>
      <c r="F82" s="38"/>
      <c r="G82" s="38"/>
      <c r="H82" s="12"/>
      <c r="I82" s="12"/>
      <c r="J82" s="12"/>
      <c r="K82" s="12"/>
      <c r="L82" s="12"/>
    </row>
    <row r="83" spans="1:12" ht="13.5" thickBot="1" x14ac:dyDescent="0.25">
      <c r="A83" s="138" t="s">
        <v>27</v>
      </c>
      <c r="B83" s="139" t="s">
        <v>28</v>
      </c>
      <c r="C83" s="140">
        <f>C$82/C$70</f>
        <v>24.334397760543219</v>
      </c>
      <c r="D83" s="140">
        <f>D$82/D$70</f>
        <v>24.161795020817191</v>
      </c>
      <c r="E83" s="141">
        <f>E$82/E$70</f>
        <v>24.104260774241844</v>
      </c>
      <c r="F83" s="38"/>
      <c r="G83" s="38"/>
      <c r="H83" s="12"/>
      <c r="I83" s="12"/>
      <c r="J83" s="12"/>
      <c r="K83" s="12"/>
      <c r="L83" s="12"/>
    </row>
    <row r="84" spans="1:12" x14ac:dyDescent="0.2">
      <c r="A84" s="31"/>
      <c r="B84" s="34"/>
      <c r="C84" s="38"/>
      <c r="D84" s="38"/>
      <c r="E84" s="38"/>
      <c r="F84" s="38"/>
      <c r="I84" s="12"/>
      <c r="J84" s="12"/>
      <c r="K84" s="12"/>
      <c r="L84" s="12"/>
    </row>
    <row r="85" spans="1:12" x14ac:dyDescent="0.2">
      <c r="A85" s="83" t="s">
        <v>65</v>
      </c>
      <c r="B85" s="83"/>
      <c r="C85" s="83"/>
      <c r="D85" s="83"/>
      <c r="E85" s="83"/>
      <c r="F85" s="83"/>
      <c r="G85" s="83"/>
      <c r="H85" s="83"/>
      <c r="I85" s="12"/>
      <c r="J85" s="12"/>
      <c r="K85" s="12"/>
      <c r="L85" s="12"/>
    </row>
    <row r="86" spans="1:12" x14ac:dyDescent="0.2">
      <c r="A86" s="16" t="s">
        <v>66</v>
      </c>
      <c r="B86" s="9" t="s">
        <v>67</v>
      </c>
      <c r="C86" s="19">
        <v>25</v>
      </c>
      <c r="D86" s="12"/>
      <c r="I86" s="12"/>
      <c r="J86" s="12"/>
      <c r="K86" s="12"/>
      <c r="L86" s="12"/>
    </row>
    <row r="87" spans="1:12" x14ac:dyDescent="0.2">
      <c r="A87" s="16" t="s">
        <v>70</v>
      </c>
      <c r="B87" s="9" t="s">
        <v>56</v>
      </c>
      <c r="C87" s="19">
        <v>2.5</v>
      </c>
      <c r="D87" s="12"/>
      <c r="G87" s="12"/>
      <c r="H87" s="12"/>
      <c r="I87" s="12"/>
      <c r="J87" s="12"/>
      <c r="K87" s="12"/>
      <c r="L87" s="12"/>
    </row>
    <row r="88" spans="1:12" x14ac:dyDescent="0.2">
      <c r="A88" s="16" t="s">
        <v>68</v>
      </c>
      <c r="B88" s="9" t="s">
        <v>69</v>
      </c>
      <c r="C88" s="20">
        <f>190</f>
        <v>190</v>
      </c>
      <c r="I88" s="12"/>
      <c r="J88" s="12"/>
      <c r="K88" s="12"/>
      <c r="L88" s="12"/>
    </row>
    <row r="89" spans="1:12" x14ac:dyDescent="0.2">
      <c r="A89" s="16" t="s">
        <v>100</v>
      </c>
      <c r="B89" s="9" t="s">
        <v>69</v>
      </c>
      <c r="C89" s="6">
        <f>(C64*C5/100)/((C90/2)^2*PI()*1.2)*1000</f>
        <v>240.26837629351624</v>
      </c>
      <c r="I89" s="12"/>
      <c r="J89" s="12"/>
      <c r="K89" s="12"/>
      <c r="L89" s="12"/>
    </row>
    <row r="90" spans="1:12" x14ac:dyDescent="0.2">
      <c r="A90" s="2" t="s">
        <v>95</v>
      </c>
      <c r="B90" s="1" t="s">
        <v>96</v>
      </c>
      <c r="C90" s="11">
        <v>1.25</v>
      </c>
      <c r="I90" s="12"/>
      <c r="J90" s="12"/>
      <c r="K90" s="12"/>
      <c r="L90" s="12"/>
    </row>
    <row r="91" spans="1:12" x14ac:dyDescent="0.2">
      <c r="A91" s="2" t="s">
        <v>97</v>
      </c>
      <c r="B91" s="1" t="s">
        <v>98</v>
      </c>
      <c r="C91" s="10">
        <f>C90*C90</f>
        <v>1.5625</v>
      </c>
      <c r="I91" s="12"/>
      <c r="J91" s="12"/>
      <c r="K91" s="12"/>
      <c r="L91" s="12"/>
    </row>
    <row r="92" spans="1:12" x14ac:dyDescent="0.2">
      <c r="A92" s="2" t="s">
        <v>99</v>
      </c>
      <c r="B92" s="1" t="s">
        <v>87</v>
      </c>
      <c r="C92" s="11">
        <v>2</v>
      </c>
      <c r="I92" s="12"/>
      <c r="J92" s="12"/>
      <c r="K92" s="12"/>
      <c r="L92" s="12"/>
    </row>
    <row r="93" spans="1:12" ht="13.5" thickBot="1" x14ac:dyDescent="0.25">
      <c r="A93" s="16" t="s">
        <v>71</v>
      </c>
      <c r="B93" s="9" t="s">
        <v>72</v>
      </c>
      <c r="C93" s="179">
        <f>C64/Kosten!C91*Kosten!C92</f>
        <v>1.0783219512195124</v>
      </c>
      <c r="I93" s="12"/>
      <c r="J93" s="12"/>
      <c r="K93" s="12"/>
      <c r="L93" s="12"/>
    </row>
    <row r="94" spans="1:12" ht="15" customHeight="1" x14ac:dyDescent="0.2">
      <c r="A94" s="133" t="s">
        <v>73</v>
      </c>
      <c r="B94" s="49"/>
      <c r="C94" s="178" t="s">
        <v>74</v>
      </c>
      <c r="D94" s="84"/>
      <c r="E94" s="85"/>
      <c r="F94" s="105" t="s">
        <v>64</v>
      </c>
      <c r="G94" s="106"/>
      <c r="H94" s="107"/>
      <c r="I94" s="12"/>
      <c r="J94" s="12"/>
      <c r="K94" s="12"/>
      <c r="L94" s="12"/>
    </row>
    <row r="95" spans="1:12" ht="13.5" thickBot="1" x14ac:dyDescent="0.25">
      <c r="A95" s="134" t="s">
        <v>106</v>
      </c>
      <c r="B95" s="128"/>
      <c r="C95" s="129">
        <f>C8</f>
        <v>100</v>
      </c>
      <c r="D95" s="130">
        <f>D8</f>
        <v>200</v>
      </c>
      <c r="E95" s="131">
        <f>E8</f>
        <v>300</v>
      </c>
      <c r="F95" s="129">
        <f>C8</f>
        <v>100</v>
      </c>
      <c r="G95" s="130">
        <f>D8</f>
        <v>200</v>
      </c>
      <c r="H95" s="132">
        <f>E8</f>
        <v>300</v>
      </c>
      <c r="I95" s="12"/>
      <c r="J95" s="12"/>
      <c r="K95" s="12"/>
      <c r="L95" s="12"/>
    </row>
    <row r="96" spans="1:12" x14ac:dyDescent="0.2">
      <c r="A96" s="135" t="s">
        <v>60</v>
      </c>
      <c r="B96" s="123" t="s">
        <v>17</v>
      </c>
      <c r="C96" s="124">
        <f>C11</f>
        <v>521.42857142857144</v>
      </c>
      <c r="D96" s="125">
        <f>D11</f>
        <v>1042.8571428571429</v>
      </c>
      <c r="E96" s="126">
        <f>E11</f>
        <v>1564.2857142857144</v>
      </c>
      <c r="F96" s="124">
        <f>C11</f>
        <v>521.42857142857144</v>
      </c>
      <c r="G96" s="125">
        <f>D11</f>
        <v>1042.8571428571429</v>
      </c>
      <c r="H96" s="127">
        <f>E11</f>
        <v>1564.2857142857144</v>
      </c>
      <c r="I96" s="12"/>
      <c r="J96" s="12"/>
      <c r="K96" s="12"/>
      <c r="L96" s="12"/>
    </row>
    <row r="97" spans="1:12" x14ac:dyDescent="0.2">
      <c r="A97" s="136" t="s">
        <v>75</v>
      </c>
      <c r="B97" s="26" t="s">
        <v>76</v>
      </c>
      <c r="C97" s="27">
        <f>C$96/($C$88/$C$5/10)</f>
        <v>1152.6315789473686</v>
      </c>
      <c r="D97" s="28">
        <f>D$96/($C$88/$C$5/10)</f>
        <v>2305.2631578947371</v>
      </c>
      <c r="E97" s="29">
        <f>E$96/($C$88/$C$5/10)</f>
        <v>3457.8947368421054</v>
      </c>
      <c r="F97" s="27">
        <f>F$96/($C$89/$C$5/10)</f>
        <v>911.48075072711856</v>
      </c>
      <c r="G97" s="28">
        <f>G$96/($C$89/$C$5/10)</f>
        <v>1822.9615014542371</v>
      </c>
      <c r="H97" s="30">
        <f>H$96/($C$89/$C$5/10)</f>
        <v>2734.4422521813558</v>
      </c>
      <c r="I97" s="12"/>
      <c r="J97" s="12"/>
      <c r="K97" s="12"/>
      <c r="L97" s="12"/>
    </row>
    <row r="98" spans="1:12" x14ac:dyDescent="0.2">
      <c r="A98" s="136" t="s">
        <v>77</v>
      </c>
      <c r="B98" s="26" t="s">
        <v>78</v>
      </c>
      <c r="C98" s="73">
        <f>C$97/2</f>
        <v>576.31578947368428</v>
      </c>
      <c r="D98" s="28">
        <f>D$97/2</f>
        <v>1152.6315789473686</v>
      </c>
      <c r="E98" s="74">
        <f>E$97/2</f>
        <v>1728.9473684210527</v>
      </c>
      <c r="F98" s="27">
        <f>F$96/$C$93</f>
        <v>483.55555670444198</v>
      </c>
      <c r="G98" s="28">
        <f>G$96/$C$93</f>
        <v>967.11111340888397</v>
      </c>
      <c r="H98" s="30">
        <f>H$96/$C$93</f>
        <v>1450.6666701133261</v>
      </c>
      <c r="I98" s="12"/>
      <c r="J98" s="12"/>
      <c r="K98" s="12"/>
      <c r="L98" s="12"/>
    </row>
    <row r="99" spans="1:12" x14ac:dyDescent="0.2">
      <c r="A99" s="136" t="s">
        <v>79</v>
      </c>
      <c r="B99" s="26" t="s">
        <v>80</v>
      </c>
      <c r="C99" s="41">
        <v>90</v>
      </c>
      <c r="D99" s="42">
        <v>85</v>
      </c>
      <c r="E99" s="43">
        <v>80</v>
      </c>
      <c r="F99" s="41">
        <v>52</v>
      </c>
      <c r="G99" s="42">
        <v>50</v>
      </c>
      <c r="H99" s="44">
        <v>48</v>
      </c>
      <c r="I99" s="12"/>
      <c r="J99" s="12"/>
      <c r="K99" s="12"/>
      <c r="L99" s="12"/>
    </row>
    <row r="100" spans="1:12" x14ac:dyDescent="0.2">
      <c r="A100" s="136" t="s">
        <v>81</v>
      </c>
      <c r="B100" s="26" t="s">
        <v>21</v>
      </c>
      <c r="C100" s="27">
        <f>C$97*C$99</f>
        <v>103736.84210526317</v>
      </c>
      <c r="D100" s="28">
        <f>D$97*D$99</f>
        <v>195947.36842105264</v>
      </c>
      <c r="E100" s="29">
        <f>E$97*E$99</f>
        <v>276631.57894736843</v>
      </c>
      <c r="F100" s="27">
        <f>F$98*F$99</f>
        <v>25144.888948630982</v>
      </c>
      <c r="G100" s="28">
        <f>G$98*G$99</f>
        <v>48355.555670444199</v>
      </c>
      <c r="H100" s="30">
        <f>H$98*H$99</f>
        <v>69632.000165439647</v>
      </c>
      <c r="I100" s="12"/>
      <c r="J100" s="12"/>
      <c r="K100" s="12"/>
      <c r="L100" s="12"/>
    </row>
    <row r="101" spans="1:12" x14ac:dyDescent="0.2">
      <c r="A101" s="136" t="s">
        <v>82</v>
      </c>
      <c r="B101" s="26" t="s">
        <v>83</v>
      </c>
      <c r="C101" s="39">
        <f>C$100/$C$86/C$97</f>
        <v>3.6</v>
      </c>
      <c r="D101" s="77">
        <f>D$100/$C$86/D$97</f>
        <v>3.4</v>
      </c>
      <c r="E101" s="40">
        <f>E$100/$C$86/E$97</f>
        <v>3.1999999999999997</v>
      </c>
      <c r="F101" s="32">
        <f>F$100/$C$86/F$97</f>
        <v>1.1034742721038076</v>
      </c>
      <c r="G101" s="77">
        <f>G$100/$C$86/G$97</f>
        <v>1.0610329539459689</v>
      </c>
      <c r="H101" s="33">
        <f>H$100/$C$86/H$97</f>
        <v>1.0185916357881302</v>
      </c>
      <c r="I101" s="12"/>
      <c r="J101" s="12"/>
      <c r="K101" s="12"/>
      <c r="L101" s="12"/>
    </row>
    <row r="102" spans="1:12" x14ac:dyDescent="0.2">
      <c r="A102" s="136" t="s">
        <v>70</v>
      </c>
      <c r="B102" s="26" t="s">
        <v>84</v>
      </c>
      <c r="C102" s="39">
        <f>(C$100*($C$87/100))/C$97</f>
        <v>2.2500000000000004</v>
      </c>
      <c r="D102" s="77">
        <f>(D$100*($C$87/100))/D$97</f>
        <v>2.125</v>
      </c>
      <c r="E102" s="40">
        <f>(E$100*($C$87/100))/E$97</f>
        <v>2</v>
      </c>
      <c r="F102" s="39">
        <f>(F$100*($C$87/100))/F$97</f>
        <v>0.6896714200648798</v>
      </c>
      <c r="G102" s="77">
        <f>(G$100*($C$87/100))/G$97</f>
        <v>0.66314559621623059</v>
      </c>
      <c r="H102" s="46">
        <f>(H$100*($C$87/100))/H$97</f>
        <v>0.63661977236758138</v>
      </c>
      <c r="I102" s="12"/>
      <c r="J102" s="12"/>
      <c r="K102" s="12"/>
      <c r="L102" s="12"/>
    </row>
    <row r="103" spans="1:12" x14ac:dyDescent="0.2">
      <c r="A103" s="136" t="s">
        <v>85</v>
      </c>
      <c r="B103" s="26" t="s">
        <v>84</v>
      </c>
      <c r="C103" s="41">
        <v>0.4</v>
      </c>
      <c r="D103" s="42">
        <v>0.3</v>
      </c>
      <c r="E103" s="43">
        <v>0.2</v>
      </c>
      <c r="F103" s="41">
        <v>0</v>
      </c>
      <c r="G103" s="42">
        <v>0</v>
      </c>
      <c r="H103" s="44">
        <v>0</v>
      </c>
      <c r="I103" s="12"/>
      <c r="J103" s="12"/>
      <c r="K103" s="12"/>
      <c r="L103" s="12"/>
    </row>
    <row r="104" spans="1:12" ht="13.5" thickBot="1" x14ac:dyDescent="0.25">
      <c r="A104" s="137" t="s">
        <v>86</v>
      </c>
      <c r="B104" s="47" t="s">
        <v>84</v>
      </c>
      <c r="C104" s="69">
        <v>0.8</v>
      </c>
      <c r="D104" s="70">
        <v>0.7</v>
      </c>
      <c r="E104" s="71">
        <v>0.6</v>
      </c>
      <c r="F104" s="69">
        <v>0</v>
      </c>
      <c r="G104" s="70">
        <v>0</v>
      </c>
      <c r="H104" s="72">
        <v>0</v>
      </c>
      <c r="I104" s="12"/>
      <c r="J104" s="12"/>
      <c r="K104" s="12"/>
      <c r="L104" s="12"/>
    </row>
    <row r="105" spans="1:12" x14ac:dyDescent="0.2">
      <c r="A105" s="48" t="s">
        <v>2</v>
      </c>
      <c r="B105" s="49" t="s">
        <v>84</v>
      </c>
      <c r="C105" s="50">
        <f>SUM(C$101:C$104)</f>
        <v>7.0500000000000007</v>
      </c>
      <c r="D105" s="79">
        <f>SUM(D$101:D$104)</f>
        <v>6.5250000000000004</v>
      </c>
      <c r="E105" s="51">
        <f>SUM(E$101:E$104)</f>
        <v>5.9999999999999991</v>
      </c>
      <c r="F105" s="52">
        <f>SUM(F$101:F$104)</f>
        <v>1.7931456921686872</v>
      </c>
      <c r="G105" s="79">
        <f>SUM(G$101:G$104)</f>
        <v>1.7241785501621996</v>
      </c>
      <c r="H105" s="53">
        <f>SUM(H$101:H$104)</f>
        <v>1.6552114081557114</v>
      </c>
      <c r="I105" s="12"/>
      <c r="J105" s="12"/>
      <c r="K105" s="12"/>
      <c r="L105" s="12"/>
    </row>
    <row r="106" spans="1:12" ht="13.5" thickBot="1" x14ac:dyDescent="0.25">
      <c r="A106" s="54" t="s">
        <v>2</v>
      </c>
      <c r="B106" s="55" t="s">
        <v>28</v>
      </c>
      <c r="C106" s="56">
        <f>(C$105)/($C$88/$C$5/10)</f>
        <v>15.584210526315792</v>
      </c>
      <c r="D106" s="57">
        <f>(D$105)/($C$88/$C$5/10)</f>
        <v>14.423684210526316</v>
      </c>
      <c r="E106" s="58">
        <f>(E$105)/($C$88/$C$5/10)</f>
        <v>13.263157894736841</v>
      </c>
      <c r="F106" s="59">
        <f>(F$105)/($C$89/$C$5/10)</f>
        <v>3.1344998552402998</v>
      </c>
      <c r="G106" s="57">
        <f>(G$105)/($C$89/$C$5/10)</f>
        <v>3.013942168500289</v>
      </c>
      <c r="H106" s="60">
        <f>(H$105)/($C$89/$C$5/10)</f>
        <v>2.8933844817602772</v>
      </c>
      <c r="I106" s="12"/>
      <c r="J106" s="12"/>
      <c r="K106" s="12"/>
      <c r="L106" s="12"/>
    </row>
    <row r="107" spans="1:12" x14ac:dyDescent="0.2">
      <c r="A107" s="14"/>
      <c r="B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x14ac:dyDescent="0.2">
      <c r="A108" s="14"/>
      <c r="B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x14ac:dyDescent="0.2">
      <c r="A109" s="14"/>
      <c r="B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x14ac:dyDescent="0.2">
      <c r="A110" s="14"/>
      <c r="B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x14ac:dyDescent="0.2">
      <c r="A111" s="14"/>
      <c r="B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x14ac:dyDescent="0.2">
      <c r="A112" s="14"/>
      <c r="B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7" x14ac:dyDescent="0.2">
      <c r="A113" s="14"/>
      <c r="B113" s="9"/>
      <c r="C113" s="12"/>
      <c r="D113" s="12"/>
      <c r="E113" s="12"/>
      <c r="F113" s="12"/>
      <c r="G113" s="12"/>
    </row>
    <row r="114" spans="1:7" x14ac:dyDescent="0.2">
      <c r="A114" s="14"/>
      <c r="B114" s="9"/>
      <c r="C114" s="12"/>
      <c r="D114" s="12"/>
      <c r="E114" s="12"/>
      <c r="F114" s="12"/>
      <c r="G114" s="12"/>
    </row>
    <row r="115" spans="1:7" x14ac:dyDescent="0.2">
      <c r="A115" s="14"/>
      <c r="B115" s="9"/>
      <c r="C115" s="12"/>
      <c r="D115" s="12"/>
      <c r="E115" s="12"/>
      <c r="F115" s="12"/>
    </row>
    <row r="116" spans="1:7" x14ac:dyDescent="0.2">
      <c r="A116" s="14"/>
      <c r="B116" s="9"/>
      <c r="C116" s="12"/>
      <c r="D116" s="12"/>
      <c r="E116" s="12"/>
      <c r="F116" s="12"/>
    </row>
    <row r="117" spans="1:7" x14ac:dyDescent="0.2">
      <c r="A117" s="14"/>
      <c r="B117" s="9"/>
      <c r="C117" s="12"/>
      <c r="D117" s="12"/>
      <c r="E117" s="12"/>
      <c r="F117" s="12"/>
    </row>
    <row r="118" spans="1:7" x14ac:dyDescent="0.2">
      <c r="A118" s="14"/>
      <c r="B118" s="9"/>
      <c r="C118" s="12"/>
      <c r="D118" s="12"/>
      <c r="E118" s="12"/>
      <c r="F118" s="12"/>
    </row>
    <row r="119" spans="1:7" x14ac:dyDescent="0.2">
      <c r="A119" s="14"/>
      <c r="B119" s="9"/>
      <c r="C119" s="12"/>
      <c r="D119" s="12"/>
      <c r="E119" s="12"/>
      <c r="F119" s="12"/>
    </row>
  </sheetData>
  <mergeCells count="17">
    <mergeCell ref="H4:H6"/>
    <mergeCell ref="J4:K4"/>
    <mergeCell ref="J5:K5"/>
    <mergeCell ref="J6:K6"/>
    <mergeCell ref="H7:H9"/>
    <mergeCell ref="J7:K7"/>
    <mergeCell ref="J8:K8"/>
    <mergeCell ref="J9:K9"/>
    <mergeCell ref="H10:H12"/>
    <mergeCell ref="A85:H85"/>
    <mergeCell ref="A2:E2"/>
    <mergeCell ref="C94:E94"/>
    <mergeCell ref="A13:E13"/>
    <mergeCell ref="A38:E38"/>
    <mergeCell ref="A59:E59"/>
    <mergeCell ref="F94:H94"/>
    <mergeCell ref="H2:M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</vt:lpstr>
    </vt:vector>
  </TitlesOfParts>
  <Company>Landwirtschaftsverlag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Huesmann, Andreas</dc:creator>
  <cp:lastModifiedBy>Nobi</cp:lastModifiedBy>
  <cp:lastPrinted>2018-10-07T11:51:38Z</cp:lastPrinted>
  <dcterms:created xsi:type="dcterms:W3CDTF">2018-05-07T08:08:40Z</dcterms:created>
  <dcterms:modified xsi:type="dcterms:W3CDTF">2018-12-12T22:22:14Z</dcterms:modified>
</cp:coreProperties>
</file>